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 tabRatio="901"/>
  </bookViews>
  <sheets>
    <sheet name="ORÇAMENTO" sheetId="23" r:id="rId1"/>
    <sheet name="CRONOGRMA" sheetId="32" r:id="rId2"/>
  </sheets>
  <definedNames>
    <definedName name="_xlnm.Print_Area" localSheetId="0">ORÇAMENTO!$B$1:$K$42</definedName>
    <definedName name="_xlnm.Print_Titles" localSheetId="0">ORÇAMENTO!$3:$7</definedName>
  </definedNames>
  <calcPr calcId="124519"/>
</workbook>
</file>

<file path=xl/calcChain.xml><?xml version="1.0" encoding="utf-8"?>
<calcChain xmlns="http://schemas.openxmlformats.org/spreadsheetml/2006/main">
  <c r="H13" i="23"/>
  <c r="H14"/>
  <c r="H31"/>
  <c r="H30"/>
  <c r="H29"/>
  <c r="H28"/>
  <c r="H27"/>
  <c r="H26"/>
  <c r="H25"/>
  <c r="H24"/>
  <c r="H23"/>
  <c r="H22"/>
  <c r="H21"/>
  <c r="H20"/>
  <c r="H19"/>
  <c r="H18"/>
  <c r="H17"/>
  <c r="H16"/>
  <c r="H15"/>
  <c r="F31"/>
  <c r="F28"/>
  <c r="F27"/>
  <c r="F26"/>
  <c r="F25"/>
  <c r="F24"/>
  <c r="F23"/>
  <c r="F22"/>
  <c r="F21"/>
  <c r="F20"/>
  <c r="F19"/>
  <c r="F18"/>
  <c r="F17"/>
  <c r="F16"/>
  <c r="F15"/>
  <c r="F14"/>
  <c r="F13"/>
  <c r="H12"/>
  <c r="F12"/>
  <c r="G24" l="1"/>
  <c r="G25"/>
  <c r="G26"/>
  <c r="G27"/>
  <c r="G28"/>
  <c r="G29"/>
  <c r="G30"/>
  <c r="G31"/>
  <c r="G21"/>
  <c r="G22"/>
  <c r="G23"/>
  <c r="I18"/>
  <c r="G20"/>
  <c r="I14"/>
  <c r="I15"/>
  <c r="I16"/>
  <c r="I17"/>
  <c r="I19"/>
  <c r="I20"/>
  <c r="I21"/>
  <c r="I22"/>
  <c r="I23"/>
  <c r="I24"/>
  <c r="I25"/>
  <c r="I26"/>
  <c r="I27"/>
  <c r="I28"/>
  <c r="I29"/>
  <c r="I30"/>
  <c r="I31"/>
  <c r="I12"/>
  <c r="G12"/>
  <c r="G14"/>
  <c r="G15"/>
  <c r="G16"/>
  <c r="G17"/>
  <c r="G18"/>
  <c r="G19"/>
  <c r="J19" s="1"/>
  <c r="I13"/>
  <c r="G13"/>
  <c r="J31" l="1"/>
  <c r="J30"/>
  <c r="J29"/>
  <c r="J28"/>
  <c r="J27"/>
  <c r="J26"/>
  <c r="J25"/>
  <c r="J24"/>
  <c r="J23"/>
  <c r="J22"/>
  <c r="J21"/>
  <c r="J20"/>
  <c r="J18"/>
  <c r="J17"/>
  <c r="J16"/>
  <c r="J15"/>
  <c r="J14"/>
  <c r="J13"/>
  <c r="J12"/>
  <c r="I36"/>
  <c r="I35"/>
  <c r="C33" i="32" l="1"/>
  <c r="C7"/>
  <c r="C6"/>
  <c r="C4"/>
  <c r="M41" i="23"/>
  <c r="H29" i="32" l="1"/>
  <c r="I38" i="23"/>
  <c r="K36" s="1"/>
  <c r="D12" i="32" l="1"/>
  <c r="M38" i="23"/>
  <c r="M40" s="1"/>
  <c r="K35"/>
  <c r="K38" s="1"/>
  <c r="D29" i="32" l="1"/>
  <c r="F12"/>
  <c r="F29" s="1"/>
  <c r="H12"/>
  <c r="J12"/>
  <c r="J29" s="1"/>
  <c r="I29" l="1"/>
  <c r="E29"/>
</calcChain>
</file>

<file path=xl/sharedStrings.xml><?xml version="1.0" encoding="utf-8"?>
<sst xmlns="http://schemas.openxmlformats.org/spreadsheetml/2006/main" count="143" uniqueCount="103">
  <si>
    <t>ITEM</t>
  </si>
  <si>
    <t>TOTAL</t>
  </si>
  <si>
    <t>total</t>
  </si>
  <si>
    <t>CRONOGRAMA  FÍSICO - FINANCEIRO</t>
  </si>
  <si>
    <t>valor</t>
  </si>
  <si>
    <t>30 DIAS</t>
  </si>
  <si>
    <t>60 DIAS</t>
  </si>
  <si>
    <t>90 DIAS</t>
  </si>
  <si>
    <t>120 DIAS</t>
  </si>
  <si>
    <t>%</t>
  </si>
  <si>
    <t>em Reais</t>
  </si>
  <si>
    <t>01.</t>
  </si>
  <si>
    <t>TOTAIS</t>
  </si>
  <si>
    <t>Material</t>
  </si>
  <si>
    <t>Unitário</t>
  </si>
  <si>
    <t>Total</t>
  </si>
  <si>
    <t>ESPECIFICAÇÕES</t>
  </si>
  <si>
    <t>Serviço</t>
  </si>
  <si>
    <t>PREÇO</t>
  </si>
  <si>
    <t>Unid.</t>
  </si>
  <si>
    <t>Quant.</t>
  </si>
  <si>
    <t>TOTAL GERAL DOS MATERIAIS</t>
  </si>
  <si>
    <t>R$</t>
  </si>
  <si>
    <t xml:space="preserve">TOTAL GERAL DA MÃO DE OBRA </t>
  </si>
  <si>
    <t>Datas e assinaturas:</t>
  </si>
  <si>
    <t>Resp. Técnico:</t>
  </si>
  <si>
    <t>custo da obra tirando o muro</t>
  </si>
  <si>
    <t>150 DIAS</t>
  </si>
  <si>
    <t>180 DIAS</t>
  </si>
  <si>
    <t>210 DIAS</t>
  </si>
  <si>
    <t>240 DIAS</t>
  </si>
  <si>
    <t>PROPRIETARIO: PREFEITURA MUNICIPAL DE XANXERÊ</t>
  </si>
  <si>
    <t>DISCRIMINAÇÃO</t>
  </si>
  <si>
    <t>TOTAL GERAL DOS MATERIAIS E MÃO DE OBRA  (BDI 30% INCLUSO)</t>
  </si>
  <si>
    <t>USO:   Público</t>
  </si>
  <si>
    <t>LOCAL: Xanxerê - SC</t>
  </si>
  <si>
    <t>PLANILHA  DE  ORÇAMENTO</t>
  </si>
  <si>
    <t>01.03</t>
  </si>
  <si>
    <t>01.05</t>
  </si>
  <si>
    <t>01.06</t>
  </si>
  <si>
    <t>01.07</t>
  </si>
  <si>
    <t>01.10</t>
  </si>
  <si>
    <t>01.11</t>
  </si>
  <si>
    <t>01.12</t>
  </si>
  <si>
    <t>01.13</t>
  </si>
  <si>
    <t>01.14</t>
  </si>
  <si>
    <t>01.15</t>
  </si>
  <si>
    <t>01.01</t>
  </si>
  <si>
    <t>01.02</t>
  </si>
  <si>
    <t>01.08</t>
  </si>
  <si>
    <t>01.09</t>
  </si>
  <si>
    <t>01.16</t>
  </si>
  <si>
    <t>01.17</t>
  </si>
  <si>
    <t>01.18</t>
  </si>
  <si>
    <t>01.19</t>
  </si>
  <si>
    <t>01.20</t>
  </si>
  <si>
    <t>01.59</t>
  </si>
  <si>
    <t>LUMINÁRIA DE EMERGÊNCIA Led (Bloco Autônomo)</t>
  </si>
  <si>
    <t>LUMINÁRIA DE EMERGÊNCIA 2X55W (Bloco Autônomo)</t>
  </si>
  <si>
    <t>PLACA C/ SETA INDICATIVA DE SAÍDA (Bloco Autônomo)</t>
  </si>
  <si>
    <t>PLACA DE SINALIZAÇÃO DE SAÍDA DE EMERGÊNCIA (Bloco Autônomo)</t>
  </si>
  <si>
    <t>EXTINTOR DE PÓ QUÍMICO - 4Kg PQS</t>
  </si>
  <si>
    <t xml:space="preserve">CENTRAL DE ALARME </t>
  </si>
  <si>
    <t>ACIONADOR DE ALARME DO TIPO QUEBRA VIDRO</t>
  </si>
  <si>
    <t>ELETRODUTO AÇO GALVANIZADO 1"(6m)</t>
  </si>
  <si>
    <t>LUVA AÇO GALVANIZADO 1"</t>
  </si>
  <si>
    <t>ABRAÇADEIRA TIPO "D" C/ CUNHA 1"</t>
  </si>
  <si>
    <t>ELETRODUTO PVC RÍGIDO ANTI-CHAMAS 3/4"</t>
  </si>
  <si>
    <t>LUVA PVC RÍGIDA ANTI-CHAMAS 3/4"</t>
  </si>
  <si>
    <t>CABO BLINDADO 4 VIAS</t>
  </si>
  <si>
    <t>TUBO METÁLICO 1 1/2"(corrimão, conforme projeto)</t>
  </si>
  <si>
    <t>TOMADA LINHA "X"(completa)</t>
  </si>
  <si>
    <t>ABRAÇADEIRA TIPO "D" C/ CUNHA 3/4"</t>
  </si>
  <si>
    <t>CABO FLEXIVEL 1.50mm</t>
  </si>
  <si>
    <t>FITA ISOLANTE</t>
  </si>
  <si>
    <t>PARAFUSO COM BUCHA DE NYLON 6mm</t>
  </si>
  <si>
    <t>PLACA DE ACRÍLICO COM LOTAÇÃO MÁXIMA (30X40cm)</t>
  </si>
  <si>
    <t>REF.</t>
  </si>
  <si>
    <t>DEI/43727</t>
  </si>
  <si>
    <t>DEI/43728</t>
  </si>
  <si>
    <t>DEI/43730</t>
  </si>
  <si>
    <t>DEI/43724</t>
  </si>
  <si>
    <t>DEI/43723</t>
  </si>
  <si>
    <t>SNP/72553</t>
  </si>
  <si>
    <t>OBRA: Projeto Preventivo Ginásio Ivo Sguissardi</t>
  </si>
  <si>
    <t>SNP/55867</t>
  </si>
  <si>
    <t>SNP/72613</t>
  </si>
  <si>
    <t>DEI/43465</t>
  </si>
  <si>
    <t>DEI/43250</t>
  </si>
  <si>
    <t>DEI/43456</t>
  </si>
  <si>
    <t>m</t>
  </si>
  <si>
    <t>DEI/43112</t>
  </si>
  <si>
    <t>DEI/40022</t>
  </si>
  <si>
    <t>DEI/43248</t>
  </si>
  <si>
    <t>SNP/20110</t>
  </si>
  <si>
    <t>SNP-IN/10851</t>
  </si>
  <si>
    <t>SNP-IN/4374</t>
  </si>
  <si>
    <t>SNP-IN/34602</t>
  </si>
  <si>
    <t>FDE/09.09.083</t>
  </si>
  <si>
    <t>DEI/40017</t>
  </si>
  <si>
    <t>01.04</t>
  </si>
  <si>
    <t>INSTALAÇÃO DO SISTEMA PREVENTIVO</t>
  </si>
  <si>
    <t>XANXERÊ, 30/10/2014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</si>
</sst>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&quot;R$ &quot;#,##0.00_);\(&quot;R$ &quot;#,##0.00\)"/>
    <numFmt numFmtId="165" formatCode="_(* #,##0.00_);_(* \(#,##0.00\);_(* &quot;-&quot;??_);_(@_)"/>
    <numFmt numFmtId="166" formatCode="&quot;R$ &quot;#,##0.00"/>
    <numFmt numFmtId="167" formatCode="&quot;R$&quot;\ #,##0.00"/>
  </numFmts>
  <fonts count="3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2"/>
      <name val="MS Sans Serif"/>
      <family val="2"/>
    </font>
    <font>
      <b/>
      <sz val="13.5"/>
      <name val="MS Sans Serif"/>
      <family val="2"/>
    </font>
    <font>
      <b/>
      <sz val="11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b/>
      <sz val="8.5"/>
      <name val="Arial"/>
      <family val="2"/>
    </font>
    <font>
      <sz val="8"/>
      <name val="MS Sans Serif"/>
      <family val="2"/>
    </font>
    <font>
      <sz val="8"/>
      <name val="MS Sans Serif"/>
      <family val="2"/>
    </font>
    <font>
      <sz val="8.5"/>
      <name val="Arial"/>
      <family val="2"/>
    </font>
    <font>
      <sz val="9.5"/>
      <name val="MS Sans Serif"/>
      <family val="2"/>
    </font>
    <font>
      <sz val="7"/>
      <name val="MS Sans Serif"/>
      <family val="2"/>
    </font>
    <font>
      <sz val="8.5"/>
      <color indexed="55"/>
      <name val="MS Sans Serif"/>
      <family val="2"/>
    </font>
    <font>
      <b/>
      <sz val="12"/>
      <name val="MS Sans Serif"/>
      <family val="2"/>
    </font>
    <font>
      <b/>
      <sz val="10"/>
      <name val="Arial"/>
      <family val="2"/>
    </font>
    <font>
      <sz val="8"/>
      <name val="Century Gothic"/>
      <family val="2"/>
    </font>
    <font>
      <sz val="5"/>
      <name val="Century Gothic"/>
      <family val="2"/>
    </font>
    <font>
      <sz val="8"/>
      <color rgb="FF000000"/>
      <name val="Arial"/>
      <family val="2"/>
    </font>
    <font>
      <sz val="10"/>
      <name val="MS Reference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8" fillId="0" borderId="0" xfId="1"/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4" fontId="9" fillId="2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/>
    <xf numFmtId="0" fontId="11" fillId="0" borderId="3" xfId="1" applyFont="1" applyBorder="1" applyProtection="1">
      <protection locked="0"/>
    </xf>
    <xf numFmtId="0" fontId="11" fillId="0" borderId="0" xfId="1" applyFont="1" applyBorder="1" applyProtection="1">
      <protection locked="0"/>
    </xf>
    <xf numFmtId="14" fontId="11" fillId="0" borderId="0" xfId="1" applyNumberFormat="1" applyFont="1" applyBorder="1" applyProtection="1">
      <protection locked="0"/>
    </xf>
    <xf numFmtId="0" fontId="8" fillId="0" borderId="4" xfId="1" applyBorder="1"/>
    <xf numFmtId="0" fontId="8" fillId="0" borderId="5" xfId="1" applyBorder="1"/>
    <xf numFmtId="0" fontId="8" fillId="0" borderId="6" xfId="1" applyBorder="1"/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1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4" fontId="9" fillId="0" borderId="15" xfId="1" applyNumberFormat="1" applyFont="1" applyBorder="1" applyAlignment="1" applyProtection="1">
      <alignment horizontal="center" vertical="center"/>
      <protection locked="0"/>
    </xf>
    <xf numFmtId="0" fontId="8" fillId="0" borderId="0" xfId="1" applyFont="1"/>
    <xf numFmtId="0" fontId="18" fillId="0" borderId="18" xfId="1" applyFont="1" applyBorder="1" applyProtection="1"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0" xfId="0" applyFont="1" applyAlignment="1">
      <alignment vertical="center"/>
    </xf>
    <xf numFmtId="0" fontId="16" fillId="0" borderId="4" xfId="0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/>
    <xf numFmtId="166" fontId="0" fillId="0" borderId="0" xfId="0" applyNumberFormat="1" applyAlignment="1"/>
    <xf numFmtId="0" fontId="0" fillId="0" borderId="0" xfId="0" applyAlignment="1"/>
    <xf numFmtId="4" fontId="9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4" fontId="0" fillId="0" borderId="0" xfId="0" applyNumberFormat="1"/>
    <xf numFmtId="10" fontId="20" fillId="0" borderId="15" xfId="2" applyNumberFormat="1" applyFont="1" applyBorder="1" applyAlignment="1" applyProtection="1">
      <alignment horizontal="center" vertical="center"/>
      <protection locked="0"/>
    </xf>
    <xf numFmtId="10" fontId="20" fillId="0" borderId="1" xfId="2" applyNumberFormat="1" applyFont="1" applyBorder="1" applyAlignment="1" applyProtection="1">
      <alignment horizontal="center" vertical="center"/>
      <protection locked="0"/>
    </xf>
    <xf numFmtId="10" fontId="20" fillId="0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/>
    <xf numFmtId="0" fontId="22" fillId="0" borderId="0" xfId="1" applyFont="1" applyBorder="1" applyAlignment="1" applyProtection="1">
      <alignment horizontal="left" vertical="center"/>
      <protection locked="0"/>
    </xf>
    <xf numFmtId="4" fontId="23" fillId="0" borderId="5" xfId="0" applyNumberFormat="1" applyFont="1" applyBorder="1" applyAlignment="1" applyProtection="1">
      <alignment horizontal="left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4" fontId="20" fillId="2" borderId="1" xfId="4" applyNumberFormat="1" applyFont="1" applyFill="1" applyBorder="1" applyAlignment="1" applyProtection="1">
      <alignment horizontal="center" vertical="center"/>
      <protection locked="0"/>
    </xf>
    <xf numFmtId="10" fontId="20" fillId="2" borderId="1" xfId="2" applyNumberFormat="1" applyFont="1" applyFill="1" applyBorder="1" applyAlignment="1" applyProtection="1">
      <alignment horizontal="center" vertical="center"/>
      <protection locked="0"/>
    </xf>
    <xf numFmtId="10" fontId="20" fillId="0" borderId="0" xfId="1" applyNumberFormat="1" applyFont="1" applyBorder="1" applyProtection="1">
      <protection locked="0"/>
    </xf>
    <xf numFmtId="0" fontId="20" fillId="0" borderId="0" xfId="1" applyFont="1" applyBorder="1" applyProtection="1">
      <protection locked="0"/>
    </xf>
    <xf numFmtId="0" fontId="24" fillId="0" borderId="0" xfId="1" applyFont="1"/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0" fontId="25" fillId="0" borderId="23" xfId="1" applyFont="1" applyBorder="1" applyAlignment="1" applyProtection="1">
      <alignment horizontal="center" vertical="center"/>
      <protection locked="0"/>
    </xf>
    <xf numFmtId="10" fontId="25" fillId="2" borderId="1" xfId="1" applyNumberFormat="1" applyFont="1" applyFill="1" applyBorder="1" applyAlignment="1" applyProtection="1">
      <alignment horizontal="center" vertical="center"/>
      <protection locked="0"/>
    </xf>
    <xf numFmtId="10" fontId="25" fillId="2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Border="1" applyProtection="1">
      <protection locked="0"/>
    </xf>
    <xf numFmtId="0" fontId="24" fillId="0" borderId="5" xfId="1" applyFont="1" applyBorder="1"/>
    <xf numFmtId="0" fontId="21" fillId="0" borderId="7" xfId="1" applyFont="1" applyBorder="1" applyProtection="1">
      <protection locked="0"/>
    </xf>
    <xf numFmtId="4" fontId="26" fillId="0" borderId="0" xfId="0" applyNumberFormat="1" applyFont="1" applyBorder="1" applyAlignment="1" applyProtection="1">
      <alignment horizontal="right" vertical="center" wrapText="1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21" fillId="0" borderId="5" xfId="1" applyFont="1" applyBorder="1"/>
    <xf numFmtId="0" fontId="20" fillId="0" borderId="24" xfId="1" applyFont="1" applyBorder="1" applyAlignment="1" applyProtection="1">
      <alignment horizontal="center" vertical="center"/>
      <protection locked="0"/>
    </xf>
    <xf numFmtId="0" fontId="20" fillId="0" borderId="0" xfId="1" applyFont="1"/>
    <xf numFmtId="0" fontId="20" fillId="0" borderId="0" xfId="1" applyFont="1" applyBorder="1" applyAlignment="1" applyProtection="1">
      <alignment horizontal="left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4" fontId="20" fillId="0" borderId="15" xfId="4" applyNumberFormat="1" applyFont="1" applyBorder="1" applyAlignment="1" applyProtection="1">
      <alignment horizontal="center" vertical="center"/>
      <protection locked="0"/>
    </xf>
    <xf numFmtId="4" fontId="20" fillId="0" borderId="1" xfId="4" applyNumberFormat="1" applyFont="1" applyBorder="1" applyAlignment="1" applyProtection="1">
      <alignment horizontal="center" vertical="center"/>
      <protection locked="0"/>
    </xf>
    <xf numFmtId="4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5" fillId="0" borderId="24" xfId="1" applyFont="1" applyBorder="1" applyAlignment="1" applyProtection="1">
      <alignment horizontal="center" vertical="center"/>
      <protection locked="0"/>
    </xf>
    <xf numFmtId="0" fontId="8" fillId="0" borderId="7" xfId="1" applyFont="1" applyBorder="1"/>
    <xf numFmtId="0" fontId="8" fillId="0" borderId="8" xfId="1" applyFont="1" applyBorder="1"/>
    <xf numFmtId="0" fontId="16" fillId="0" borderId="0" xfId="0" applyFont="1" applyBorder="1"/>
    <xf numFmtId="0" fontId="16" fillId="0" borderId="9" xfId="0" applyFont="1" applyBorder="1"/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20" fillId="0" borderId="0" xfId="1" applyNumberFormat="1" applyFont="1" applyBorder="1" applyAlignment="1" applyProtection="1">
      <alignment horizontal="center" vertical="center" wrapText="1"/>
      <protection locked="0"/>
    </xf>
    <xf numFmtId="164" fontId="20" fillId="0" borderId="0" xfId="3" applyNumberFormat="1" applyFont="1" applyBorder="1" applyAlignment="1" applyProtection="1">
      <alignment horizontal="center" vertical="center" wrapText="1"/>
      <protection locked="0"/>
    </xf>
    <xf numFmtId="4" fontId="20" fillId="0" borderId="5" xfId="1" applyNumberFormat="1" applyFont="1" applyBorder="1" applyAlignment="1" applyProtection="1">
      <alignment horizontal="right" vertical="center" wrapText="1"/>
      <protection locked="0"/>
    </xf>
    <xf numFmtId="0" fontId="8" fillId="0" borderId="0" xfId="1" applyBorder="1"/>
    <xf numFmtId="0" fontId="20" fillId="0" borderId="0" xfId="1" applyFont="1" applyBorder="1"/>
    <xf numFmtId="0" fontId="21" fillId="0" borderId="0" xfId="1" applyFont="1" applyBorder="1"/>
    <xf numFmtId="0" fontId="24" fillId="0" borderId="0" xfId="1" applyFont="1" applyBorder="1"/>
    <xf numFmtId="0" fontId="20" fillId="0" borderId="9" xfId="1" applyFont="1" applyBorder="1" applyAlignment="1" applyProtection="1">
      <alignment horizontal="left" vertical="center"/>
      <protection locked="0"/>
    </xf>
    <xf numFmtId="0" fontId="11" fillId="0" borderId="0" xfId="1" applyFont="1" applyBorder="1"/>
    <xf numFmtId="0" fontId="11" fillId="0" borderId="9" xfId="1" applyFont="1" applyBorder="1"/>
    <xf numFmtId="0" fontId="20" fillId="0" borderId="5" xfId="1" applyFont="1" applyBorder="1"/>
    <xf numFmtId="10" fontId="25" fillId="0" borderId="1" xfId="1" applyNumberFormat="1" applyFont="1" applyFill="1" applyBorder="1" applyAlignment="1" applyProtection="1">
      <alignment horizontal="center" vertical="center"/>
      <protection locked="0"/>
    </xf>
    <xf numFmtId="4" fontId="20" fillId="0" borderId="1" xfId="4" applyNumberFormat="1" applyFont="1" applyFill="1" applyBorder="1" applyAlignment="1" applyProtection="1">
      <alignment horizontal="center" vertical="center"/>
      <protection locked="0"/>
    </xf>
    <xf numFmtId="4" fontId="25" fillId="2" borderId="1" xfId="4" applyNumberFormat="1" applyFont="1" applyFill="1" applyBorder="1" applyAlignment="1" applyProtection="1">
      <alignment horizontal="center" vertical="center"/>
      <protection locked="0"/>
    </xf>
    <xf numFmtId="4" fontId="20" fillId="0" borderId="0" xfId="1" applyNumberFormat="1" applyFont="1" applyBorder="1" applyProtection="1">
      <protection locked="0"/>
    </xf>
    <xf numFmtId="4" fontId="11" fillId="0" borderId="0" xfId="1" applyNumberFormat="1" applyFont="1" applyBorder="1"/>
    <xf numFmtId="164" fontId="28" fillId="0" borderId="0" xfId="3" applyNumberFormat="1" applyFont="1" applyBorder="1" applyAlignment="1" applyProtection="1">
      <alignment horizontal="center" vertical="center" wrapText="1"/>
      <protection locked="0"/>
    </xf>
    <xf numFmtId="10" fontId="20" fillId="4" borderId="1" xfId="1" applyNumberFormat="1" applyFont="1" applyFill="1" applyBorder="1" applyAlignment="1" applyProtection="1">
      <alignment horizontal="center" vertical="center"/>
      <protection locked="0"/>
    </xf>
    <xf numFmtId="4" fontId="20" fillId="4" borderId="1" xfId="4" applyNumberFormat="1" applyFont="1" applyFill="1" applyBorder="1" applyAlignment="1" applyProtection="1">
      <alignment horizontal="center" vertical="center"/>
      <protection locked="0"/>
    </xf>
    <xf numFmtId="10" fontId="25" fillId="4" borderId="1" xfId="1" applyNumberFormat="1" applyFont="1" applyFill="1" applyBorder="1" applyAlignment="1" applyProtection="1">
      <alignment horizontal="center" vertical="center"/>
      <protection locked="0"/>
    </xf>
    <xf numFmtId="10" fontId="20" fillId="4" borderId="1" xfId="2" applyNumberFormat="1" applyFont="1" applyFill="1" applyBorder="1" applyAlignment="1" applyProtection="1">
      <alignment horizontal="center" vertical="center"/>
      <protection locked="0"/>
    </xf>
    <xf numFmtId="4" fontId="25" fillId="4" borderId="1" xfId="4" applyNumberFormat="1" applyFont="1" applyFill="1" applyBorder="1" applyAlignment="1" applyProtection="1">
      <alignment horizontal="center" vertical="center"/>
      <protection locked="0"/>
    </xf>
    <xf numFmtId="10" fontId="25" fillId="4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left" vertical="center"/>
      <protection locked="0"/>
    </xf>
    <xf numFmtId="4" fontId="20" fillId="2" borderId="1" xfId="1" applyNumberFormat="1" applyFont="1" applyFill="1" applyBorder="1" applyAlignment="1" applyProtection="1">
      <alignment horizontal="center" vertical="center"/>
      <protection locked="0"/>
    </xf>
    <xf numFmtId="4" fontId="20" fillId="4" borderId="1" xfId="1" applyNumberFormat="1" applyFont="1" applyFill="1" applyBorder="1" applyAlignment="1" applyProtection="1">
      <alignment horizontal="center" vertical="center"/>
      <protection locked="0"/>
    </xf>
    <xf numFmtId="10" fontId="20" fillId="4" borderId="11" xfId="2" applyNumberFormat="1" applyFont="1" applyFill="1" applyBorder="1" applyAlignment="1" applyProtection="1">
      <alignment horizontal="center" vertical="center"/>
      <protection locked="0"/>
    </xf>
    <xf numFmtId="10" fontId="25" fillId="4" borderId="11" xfId="2" applyNumberFormat="1" applyFont="1" applyFill="1" applyBorder="1" applyAlignment="1" applyProtection="1">
      <alignment horizontal="center" vertical="center"/>
      <protection locked="0"/>
    </xf>
    <xf numFmtId="4" fontId="20" fillId="4" borderId="11" xfId="1" applyNumberFormat="1" applyFont="1" applyFill="1" applyBorder="1" applyAlignment="1" applyProtection="1">
      <alignment horizontal="center" vertical="center"/>
      <protection locked="0"/>
    </xf>
    <xf numFmtId="4" fontId="20" fillId="4" borderId="11" xfId="4" applyNumberFormat="1" applyFont="1" applyFill="1" applyBorder="1" applyAlignment="1" applyProtection="1">
      <alignment horizontal="center" vertical="center"/>
      <protection locked="0"/>
    </xf>
    <xf numFmtId="10" fontId="25" fillId="2" borderId="11" xfId="2" applyNumberFormat="1" applyFont="1" applyFill="1" applyBorder="1" applyAlignment="1" applyProtection="1">
      <alignment horizontal="center" vertical="center"/>
      <protection locked="0"/>
    </xf>
    <xf numFmtId="0" fontId="8" fillId="0" borderId="3" xfId="1" applyBorder="1" applyProtection="1">
      <protection locked="0"/>
    </xf>
    <xf numFmtId="0" fontId="8" fillId="0" borderId="0" xfId="1" applyBorder="1" applyProtection="1">
      <protection locked="0"/>
    </xf>
    <xf numFmtId="0" fontId="21" fillId="0" borderId="0" xfId="1" applyFont="1" applyBorder="1" applyProtection="1">
      <protection locked="0"/>
    </xf>
    <xf numFmtId="0" fontId="24" fillId="0" borderId="0" xfId="1" applyFont="1" applyBorder="1" applyProtection="1">
      <protection locked="0"/>
    </xf>
    <xf numFmtId="0" fontId="20" fillId="0" borderId="9" xfId="1" applyFont="1" applyBorder="1" applyProtection="1">
      <protection locked="0"/>
    </xf>
    <xf numFmtId="0" fontId="9" fillId="0" borderId="1" xfId="1" applyFont="1" applyBorder="1"/>
    <xf numFmtId="0" fontId="9" fillId="0" borderId="1" xfId="1" applyFont="1" applyBorder="1" applyProtection="1">
      <protection locked="0"/>
    </xf>
    <xf numFmtId="0" fontId="12" fillId="0" borderId="1" xfId="1" applyFont="1" applyBorder="1" applyAlignment="1" applyProtection="1">
      <alignment vertical="center"/>
      <protection locked="0"/>
    </xf>
    <xf numFmtId="4" fontId="13" fillId="0" borderId="1" xfId="1" applyNumberFormat="1" applyFont="1" applyBorder="1" applyAlignment="1" applyProtection="1">
      <alignment horizontal="center" vertical="center"/>
      <protection locked="0"/>
    </xf>
    <xf numFmtId="4" fontId="22" fillId="0" borderId="1" xfId="4" applyNumberFormat="1" applyFont="1" applyBorder="1" applyAlignment="1" applyProtection="1">
      <alignment horizontal="center" vertical="center"/>
      <protection locked="0"/>
    </xf>
    <xf numFmtId="4" fontId="22" fillId="4" borderId="1" xfId="4" applyNumberFormat="1" applyFont="1" applyFill="1" applyBorder="1" applyAlignment="1" applyProtection="1">
      <alignment horizontal="center" vertical="center"/>
      <protection locked="0"/>
    </xf>
    <xf numFmtId="4" fontId="22" fillId="2" borderId="1" xfId="4" applyNumberFormat="1" applyFont="1" applyFill="1" applyBorder="1" applyAlignment="1" applyProtection="1">
      <alignment horizontal="center" vertical="center"/>
      <protection locked="0"/>
    </xf>
    <xf numFmtId="4" fontId="29" fillId="4" borderId="1" xfId="4" applyNumberFormat="1" applyFont="1" applyFill="1" applyBorder="1" applyAlignment="1" applyProtection="1">
      <alignment horizontal="center" vertical="center"/>
      <protection locked="0"/>
    </xf>
    <xf numFmtId="10" fontId="21" fillId="0" borderId="0" xfId="1" applyNumberFormat="1" applyFont="1"/>
    <xf numFmtId="10" fontId="20" fillId="0" borderId="0" xfId="1" applyNumberFormat="1" applyFont="1"/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Protection="1"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3" fillId="0" borderId="5" xfId="0" applyFont="1" applyBorder="1" applyAlignment="1" applyProtection="1">
      <alignment horizontal="center" vertical="top"/>
      <protection locked="0"/>
    </xf>
    <xf numFmtId="4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1" xfId="1" applyFont="1" applyFill="1" applyBorder="1" applyAlignment="1" applyProtection="1">
      <alignment horizontal="center"/>
      <protection locked="0"/>
    </xf>
    <xf numFmtId="0" fontId="15" fillId="4" borderId="12" xfId="1" applyFont="1" applyFill="1" applyBorder="1" applyAlignment="1" applyProtection="1">
      <alignment horizontal="center"/>
      <protection locked="0"/>
    </xf>
    <xf numFmtId="4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1" xfId="0" applyNumberFormat="1" applyFont="1" applyFill="1" applyBorder="1" applyAlignment="1" applyProtection="1">
      <alignment horizontal="left" vertical="center" wrapText="1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left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5" xfId="0" applyFont="1" applyBorder="1" applyProtection="1"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10" fontId="4" fillId="3" borderId="21" xfId="0" applyNumberFormat="1" applyFont="1" applyFill="1" applyBorder="1" applyAlignment="1" applyProtection="1">
      <alignment horizontal="center" vertical="center"/>
      <protection locked="0"/>
    </xf>
    <xf numFmtId="10" fontId="4" fillId="3" borderId="22" xfId="0" applyNumberFormat="1" applyFont="1" applyFill="1" applyBorder="1" applyAlignment="1" applyProtection="1">
      <alignment horizontal="center" vertical="center"/>
      <protection locked="0"/>
    </xf>
    <xf numFmtId="9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Border="1"/>
    <xf numFmtId="10" fontId="25" fillId="4" borderId="11" xfId="1" applyNumberFormat="1" applyFont="1" applyFill="1" applyBorder="1" applyAlignment="1" applyProtection="1">
      <alignment horizontal="center" vertical="center"/>
      <protection locked="0"/>
    </xf>
    <xf numFmtId="4" fontId="9" fillId="4" borderId="1" xfId="4" applyNumberFormat="1" applyFont="1" applyFill="1" applyBorder="1" applyAlignment="1" applyProtection="1">
      <alignment horizontal="center" vertical="center"/>
      <protection locked="0"/>
    </xf>
    <xf numFmtId="4" fontId="9" fillId="4" borderId="11" xfId="4" applyNumberFormat="1" applyFont="1" applyFill="1" applyBorder="1" applyAlignment="1" applyProtection="1">
      <alignment horizontal="center" vertical="center"/>
      <protection locked="0"/>
    </xf>
    <xf numFmtId="0" fontId="9" fillId="4" borderId="16" xfId="1" applyFont="1" applyFill="1" applyBorder="1" applyAlignment="1" applyProtection="1">
      <alignment horizontal="center" vertical="center"/>
      <protection locked="0"/>
    </xf>
    <xf numFmtId="4" fontId="9" fillId="4" borderId="1" xfId="1" applyNumberFormat="1" applyFont="1" applyFill="1" applyBorder="1" applyAlignment="1" applyProtection="1">
      <alignment vertical="center"/>
      <protection locked="0"/>
    </xf>
    <xf numFmtId="4" fontId="9" fillId="4" borderId="1" xfId="1" applyNumberFormat="1" applyFont="1" applyFill="1" applyBorder="1" applyAlignment="1" applyProtection="1">
      <alignment horizontal="center" vertical="center"/>
      <protection locked="0"/>
    </xf>
    <xf numFmtId="4" fontId="27" fillId="4" borderId="1" xfId="1" applyNumberFormat="1" applyFont="1" applyFill="1" applyBorder="1" applyAlignment="1" applyProtection="1">
      <alignment vertical="center" wrapText="1"/>
      <protection locked="0"/>
    </xf>
    <xf numFmtId="0" fontId="9" fillId="4" borderId="26" xfId="1" applyFont="1" applyFill="1" applyBorder="1" applyAlignment="1" applyProtection="1">
      <alignment horizontal="center" vertical="center"/>
      <protection locked="0"/>
    </xf>
    <xf numFmtId="4" fontId="9" fillId="4" borderId="11" xfId="1" applyNumberFormat="1" applyFont="1" applyFill="1" applyBorder="1" applyAlignment="1" applyProtection="1">
      <alignment vertical="center"/>
      <protection locked="0"/>
    </xf>
    <xf numFmtId="4" fontId="9" fillId="4" borderId="11" xfId="1" applyNumberFormat="1" applyFont="1" applyFill="1" applyBorder="1" applyAlignment="1" applyProtection="1">
      <alignment horizontal="center" vertical="center"/>
      <protection locked="0"/>
    </xf>
    <xf numFmtId="44" fontId="5" fillId="5" borderId="1" xfId="0" applyNumberFormat="1" applyFont="1" applyFill="1" applyBorder="1" applyAlignment="1" applyProtection="1">
      <alignment horizontal="center" vertical="center"/>
      <protection locked="0"/>
    </xf>
    <xf numFmtId="167" fontId="5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left" vertical="center" wrapText="1"/>
      <protection locked="0"/>
    </xf>
    <xf numFmtId="0" fontId="3" fillId="5" borderId="2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5" fillId="0" borderId="18" xfId="0" applyFont="1" applyBorder="1" applyAlignment="1" applyProtection="1">
      <alignment shrinkToFit="1"/>
      <protection locked="0"/>
    </xf>
    <xf numFmtId="0" fontId="16" fillId="0" borderId="7" xfId="0" applyFont="1" applyBorder="1" applyAlignment="1">
      <alignment shrinkToFit="1"/>
    </xf>
    <xf numFmtId="0" fontId="16" fillId="0" borderId="8" xfId="0" applyFont="1" applyBorder="1" applyAlignment="1">
      <alignment shrinkToFit="1"/>
    </xf>
    <xf numFmtId="0" fontId="16" fillId="0" borderId="3" xfId="0" applyFont="1" applyBorder="1" applyAlignment="1">
      <alignment shrinkToFit="1"/>
    </xf>
    <xf numFmtId="0" fontId="16" fillId="0" borderId="9" xfId="0" applyFont="1" applyBorder="1" applyAlignment="1">
      <alignment shrinkToFit="1"/>
    </xf>
    <xf numFmtId="4" fontId="7" fillId="3" borderId="28" xfId="0" applyNumberFormat="1" applyFont="1" applyFill="1" applyBorder="1" applyAlignment="1" applyProtection="1">
      <alignment horizontal="center" vertical="center"/>
      <protection locked="0"/>
    </xf>
    <xf numFmtId="4" fontId="7" fillId="3" borderId="17" xfId="0" applyNumberFormat="1" applyFont="1" applyFill="1" applyBorder="1" applyAlignment="1" applyProtection="1">
      <alignment horizontal="center" vertical="center"/>
      <protection locked="0"/>
    </xf>
    <xf numFmtId="4" fontId="4" fillId="0" borderId="28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horizontal="left" vertical="center"/>
      <protection locked="0"/>
    </xf>
    <xf numFmtId="4" fontId="4" fillId="3" borderId="28" xfId="0" applyNumberFormat="1" applyFont="1" applyFill="1" applyBorder="1" applyAlignment="1" applyProtection="1">
      <alignment horizontal="center" vertical="center"/>
      <protection locked="0"/>
    </xf>
    <xf numFmtId="4" fontId="4" fillId="3" borderId="29" xfId="0" applyNumberFormat="1" applyFont="1" applyFill="1" applyBorder="1" applyAlignment="1" applyProtection="1">
      <alignment horizontal="center" vertical="center"/>
      <protection locked="0"/>
    </xf>
    <xf numFmtId="4" fontId="14" fillId="0" borderId="28" xfId="0" applyNumberFormat="1" applyFont="1" applyBorder="1" applyAlignment="1" applyProtection="1">
      <alignment horizontal="left" vertical="center"/>
      <protection locked="0"/>
    </xf>
    <xf numFmtId="4" fontId="14" fillId="0" borderId="17" xfId="0" applyNumberFormat="1" applyFont="1" applyBorder="1" applyAlignment="1" applyProtection="1">
      <alignment horizontal="left" vertical="center"/>
      <protection locked="0"/>
    </xf>
    <xf numFmtId="4" fontId="4" fillId="4" borderId="14" xfId="0" applyNumberFormat="1" applyFont="1" applyFill="1" applyBorder="1" applyAlignment="1" applyProtection="1">
      <alignment horizontal="center" vertical="center"/>
      <protection locked="0"/>
    </xf>
    <xf numFmtId="4" fontId="4" fillId="4" borderId="26" xfId="0" applyNumberFormat="1" applyFont="1" applyFill="1" applyBorder="1" applyAlignment="1" applyProtection="1">
      <alignment horizontal="center" vertical="center"/>
      <protection locked="0"/>
    </xf>
    <xf numFmtId="4" fontId="14" fillId="4" borderId="10" xfId="0" applyNumberFormat="1" applyFont="1" applyFill="1" applyBorder="1" applyAlignment="1" applyProtection="1">
      <alignment horizontal="center" vertical="center"/>
      <protection locked="0"/>
    </xf>
    <xf numFmtId="4" fontId="14" fillId="4" borderId="27" xfId="0" applyNumberFormat="1" applyFont="1" applyFill="1" applyBorder="1" applyAlignment="1" applyProtection="1">
      <alignment horizontal="center" vertical="center"/>
      <protection locked="0"/>
    </xf>
    <xf numFmtId="0" fontId="15" fillId="4" borderId="15" xfId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 vertical="center"/>
      <protection locked="0"/>
    </xf>
    <xf numFmtId="4" fontId="14" fillId="0" borderId="18" xfId="0" applyNumberFormat="1" applyFont="1" applyBorder="1" applyAlignment="1" applyProtection="1">
      <alignment horizontal="left" vertical="center"/>
      <protection locked="0"/>
    </xf>
    <xf numFmtId="4" fontId="14" fillId="0" borderId="7" xfId="0" applyNumberFormat="1" applyFont="1" applyBorder="1" applyAlignment="1" applyProtection="1">
      <alignment horizontal="left" vertical="center"/>
      <protection locked="0"/>
    </xf>
    <xf numFmtId="4" fontId="14" fillId="4" borderId="15" xfId="0" applyNumberFormat="1" applyFont="1" applyFill="1" applyBorder="1" applyAlignment="1" applyProtection="1">
      <alignment horizontal="center" vertical="center"/>
      <protection locked="0"/>
    </xf>
    <xf numFmtId="4" fontId="14" fillId="4" borderId="11" xfId="0" applyNumberFormat="1" applyFont="1" applyFill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4" fontId="4" fillId="4" borderId="8" xfId="0" applyNumberFormat="1" applyFont="1" applyFill="1" applyBorder="1" applyAlignment="1" applyProtection="1">
      <alignment horizontal="center" vertical="center"/>
      <protection locked="0"/>
    </xf>
    <xf numFmtId="4" fontId="4" fillId="4" borderId="9" xfId="0" applyNumberFormat="1" applyFont="1" applyFill="1" applyBorder="1" applyAlignment="1" applyProtection="1">
      <alignment horizontal="center" vertical="center"/>
      <protection locked="0"/>
    </xf>
    <xf numFmtId="0" fontId="15" fillId="4" borderId="30" xfId="1" applyFont="1" applyFill="1" applyBorder="1" applyAlignment="1" applyProtection="1">
      <alignment horizontal="center" vertical="center"/>
      <protection locked="0"/>
    </xf>
    <xf numFmtId="4" fontId="7" fillId="0" borderId="18" xfId="0" applyNumberFormat="1" applyFont="1" applyBorder="1" applyAlignment="1" applyProtection="1">
      <alignment horizontal="left" vertical="center" wrapText="1"/>
      <protection locked="0"/>
    </xf>
    <xf numFmtId="4" fontId="7" fillId="0" borderId="7" xfId="0" applyNumberFormat="1" applyFont="1" applyBorder="1" applyAlignment="1" applyProtection="1">
      <alignment horizontal="left" vertical="center" wrapText="1"/>
      <protection locked="0"/>
    </xf>
    <xf numFmtId="4" fontId="7" fillId="0" borderId="3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0" fontId="11" fillId="0" borderId="31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0" fontId="8" fillId="0" borderId="0" xfId="1" applyAlignment="1">
      <alignment horizontal="center"/>
    </xf>
    <xf numFmtId="4" fontId="16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 wrapText="1"/>
    </xf>
    <xf numFmtId="4" fontId="9" fillId="0" borderId="5" xfId="1" applyNumberFormat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19" fillId="0" borderId="7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4" fontId="9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4" fontId="16" fillId="0" borderId="5" xfId="0" applyNumberFormat="1" applyFont="1" applyBorder="1" applyAlignment="1" applyProtection="1">
      <alignment horizontal="right" vertical="center" wrapText="1"/>
      <protection locked="0"/>
    </xf>
    <xf numFmtId="4" fontId="11" fillId="0" borderId="0" xfId="1" applyNumberFormat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5" xfId="1" applyFont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wrapText="1"/>
      <protection locked="0"/>
    </xf>
    <xf numFmtId="0" fontId="8" fillId="0" borderId="1" xfId="1" applyBorder="1" applyAlignment="1">
      <alignment horizontal="center"/>
    </xf>
    <xf numFmtId="0" fontId="0" fillId="0" borderId="0" xfId="0" applyAlignment="1">
      <alignment wrapText="1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4" fontId="30" fillId="0" borderId="0" xfId="1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wrapText="1"/>
    </xf>
    <xf numFmtId="0" fontId="34" fillId="0" borderId="20" xfId="0" applyFont="1" applyBorder="1" applyAlignment="1">
      <alignment horizontal="center" vertical="center"/>
    </xf>
    <xf numFmtId="10" fontId="4" fillId="0" borderId="9" xfId="0" applyNumberFormat="1" applyFont="1" applyBorder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shrinkToFit="1"/>
    </xf>
    <xf numFmtId="4" fontId="0" fillId="0" borderId="28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4" fontId="17" fillId="0" borderId="28" xfId="0" applyNumberFormat="1" applyFont="1" applyBorder="1" applyAlignment="1" applyProtection="1">
      <alignment horizontal="center" vertical="center"/>
      <protection locked="0"/>
    </xf>
    <xf numFmtId="4" fontId="17" fillId="0" borderId="17" xfId="0" applyNumberFormat="1" applyFont="1" applyBorder="1" applyAlignment="1" applyProtection="1">
      <alignment horizontal="center" vertical="center"/>
      <protection locked="0"/>
    </xf>
    <xf numFmtId="4" fontId="17" fillId="0" borderId="29" xfId="0" applyNumberFormat="1" applyFont="1" applyBorder="1" applyAlignment="1" applyProtection="1">
      <alignment horizontal="center" vertical="center"/>
      <protection locked="0"/>
    </xf>
    <xf numFmtId="4" fontId="35" fillId="0" borderId="1" xfId="0" applyNumberFormat="1" applyFont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_CMEI - Orçamento e Cronograma" xfId="1"/>
    <cellStyle name="Porcentagem" xfId="2" builtinId="5"/>
    <cellStyle name="Separador de milhares" xfId="3" builtinId="3"/>
    <cellStyle name="Separador de milhares_CMEI - Orçamento e Cronograma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9525</xdr:rowOff>
    </xdr:from>
    <xdr:to>
      <xdr:col>10</xdr:col>
      <xdr:colOff>349603</xdr:colOff>
      <xdr:row>6</xdr:row>
      <xdr:rowOff>180975</xdr:rowOff>
    </xdr:to>
    <xdr:pic>
      <xdr:nvPicPr>
        <xdr:cNvPr id="1026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381000"/>
          <a:ext cx="14097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1</xdr:row>
      <xdr:rowOff>9525</xdr:rowOff>
    </xdr:from>
    <xdr:to>
      <xdr:col>19</xdr:col>
      <xdr:colOff>666750</xdr:colOff>
      <xdr:row>7</xdr:row>
      <xdr:rowOff>0</xdr:rowOff>
    </xdr:to>
    <xdr:pic>
      <xdr:nvPicPr>
        <xdr:cNvPr id="2050" name="Imagem 1" descr="Bandeira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8550" y="66675"/>
          <a:ext cx="22860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topLeftCell="D6" zoomScale="175" zoomScaleNormal="175" zoomScaleSheetLayoutView="100" workbookViewId="0">
      <selection activeCell="J18" sqref="J18"/>
    </sheetView>
  </sheetViews>
  <sheetFormatPr defaultRowHeight="5.65" customHeight="1"/>
  <cols>
    <col min="1" max="1" width="0.42578125" hidden="1" customWidth="1"/>
    <col min="2" max="2" width="4" customWidth="1"/>
    <col min="3" max="3" width="42" customWidth="1"/>
    <col min="4" max="4" width="3.28515625" customWidth="1"/>
    <col min="5" max="5" width="5.42578125" customWidth="1"/>
    <col min="6" max="6" width="6.85546875" customWidth="1"/>
    <col min="7" max="7" width="7.5703125" customWidth="1"/>
    <col min="8" max="8" width="8" customWidth="1"/>
    <col min="9" max="9" width="8.42578125" customWidth="1"/>
    <col min="10" max="10" width="8" customWidth="1"/>
    <col min="11" max="11" width="10.85546875" style="155" customWidth="1"/>
    <col min="12" max="12" width="13" customWidth="1"/>
    <col min="13" max="13" width="12" hidden="1" customWidth="1"/>
    <col min="14" max="14" width="9.42578125" bestFit="1" customWidth="1"/>
    <col min="15" max="15" width="7.85546875" customWidth="1"/>
  </cols>
  <sheetData>
    <row r="1" spans="2:13" ht="1.5" customHeight="1" thickBot="1"/>
    <row r="2" spans="2:13" s="1" customFormat="1" ht="27.75" customHeight="1" thickBot="1">
      <c r="B2" s="259" t="s">
        <v>36</v>
      </c>
      <c r="C2" s="260"/>
      <c r="D2" s="260"/>
      <c r="E2" s="260"/>
      <c r="F2" s="260"/>
      <c r="G2" s="260"/>
      <c r="H2" s="260"/>
      <c r="I2" s="260"/>
      <c r="J2" s="260"/>
      <c r="K2" s="261"/>
    </row>
    <row r="3" spans="2:13" s="1" customFormat="1" ht="15" customHeight="1">
      <c r="B3" s="218" t="s">
        <v>84</v>
      </c>
      <c r="C3" s="219"/>
      <c r="D3" s="219"/>
      <c r="E3" s="219"/>
      <c r="F3" s="219"/>
      <c r="G3" s="219"/>
      <c r="H3" s="23"/>
      <c r="I3" s="23"/>
      <c r="J3" s="23"/>
      <c r="K3" s="154"/>
    </row>
    <row r="4" spans="2:13" s="1" customFormat="1" ht="15" customHeight="1">
      <c r="B4" s="220" t="s">
        <v>34</v>
      </c>
      <c r="C4" s="221"/>
      <c r="D4" s="221"/>
      <c r="E4" s="221"/>
      <c r="F4" s="207"/>
      <c r="G4" s="207"/>
      <c r="H4" s="207"/>
      <c r="I4" s="207"/>
      <c r="J4" s="26"/>
      <c r="K4" s="156"/>
      <c r="L4" s="7"/>
    </row>
    <row r="5" spans="2:13" s="1" customFormat="1" ht="15" customHeight="1">
      <c r="B5" s="24" t="s">
        <v>35</v>
      </c>
      <c r="C5" s="25"/>
      <c r="D5" s="25"/>
      <c r="E5" s="25"/>
      <c r="F5" s="207"/>
      <c r="G5" s="207"/>
      <c r="H5" s="207"/>
      <c r="I5" s="207"/>
      <c r="J5" s="26"/>
      <c r="K5" s="156"/>
    </row>
    <row r="6" spans="2:13" s="1" customFormat="1" ht="15" customHeight="1">
      <c r="B6" s="153"/>
      <c r="C6" s="114"/>
      <c r="D6" s="207"/>
      <c r="E6" s="207"/>
      <c r="F6" s="207"/>
      <c r="G6" s="207"/>
      <c r="H6" s="207"/>
      <c r="I6" s="207"/>
      <c r="J6" s="26"/>
      <c r="K6" s="156"/>
    </row>
    <row r="7" spans="2:13" s="1" customFormat="1" ht="15" customHeight="1" thickBot="1">
      <c r="B7" s="212"/>
      <c r="C7" s="213"/>
      <c r="D7" s="213"/>
      <c r="E7" s="213"/>
      <c r="F7" s="213"/>
      <c r="G7" s="213"/>
      <c r="H7" s="213"/>
      <c r="I7" s="213"/>
      <c r="J7" s="213"/>
      <c r="K7" s="214"/>
    </row>
    <row r="8" spans="2:13" ht="6" customHeight="1" thickBot="1">
      <c r="B8" s="255"/>
      <c r="C8" s="256"/>
      <c r="D8" s="256"/>
      <c r="E8" s="256"/>
      <c r="F8" s="256"/>
      <c r="G8" s="256"/>
      <c r="H8" s="257"/>
      <c r="I8" s="257"/>
      <c r="J8" s="257"/>
      <c r="K8" s="258"/>
    </row>
    <row r="9" spans="2:13" ht="9" customHeight="1">
      <c r="B9" s="202" t="s">
        <v>0</v>
      </c>
      <c r="C9" s="204" t="s">
        <v>16</v>
      </c>
      <c r="D9" s="210" t="s">
        <v>19</v>
      </c>
      <c r="E9" s="210" t="s">
        <v>20</v>
      </c>
      <c r="F9" s="206" t="s">
        <v>17</v>
      </c>
      <c r="G9" s="206"/>
      <c r="H9" s="206" t="s">
        <v>13</v>
      </c>
      <c r="I9" s="217"/>
      <c r="J9" s="141" t="s">
        <v>18</v>
      </c>
      <c r="K9" s="215" t="s">
        <v>77</v>
      </c>
      <c r="L9" s="6"/>
    </row>
    <row r="10" spans="2:13" ht="10.5" customHeight="1" thickBot="1">
      <c r="B10" s="203"/>
      <c r="C10" s="205"/>
      <c r="D10" s="211"/>
      <c r="E10" s="211"/>
      <c r="F10" s="142" t="s">
        <v>14</v>
      </c>
      <c r="G10" s="142" t="s">
        <v>15</v>
      </c>
      <c r="H10" s="142" t="s">
        <v>14</v>
      </c>
      <c r="I10" s="143" t="s">
        <v>15</v>
      </c>
      <c r="J10" s="144" t="s">
        <v>1</v>
      </c>
      <c r="K10" s="216"/>
      <c r="L10" s="6"/>
      <c r="M10" s="8" t="s">
        <v>14</v>
      </c>
    </row>
    <row r="11" spans="2:13" ht="15.95" customHeight="1">
      <c r="B11" s="28" t="s">
        <v>11</v>
      </c>
      <c r="C11" s="19" t="s">
        <v>101</v>
      </c>
      <c r="D11" s="18"/>
      <c r="E11" s="18"/>
      <c r="F11" s="17"/>
      <c r="G11" s="18"/>
      <c r="H11" s="17"/>
      <c r="I11" s="137"/>
      <c r="J11" s="137"/>
      <c r="K11" s="158"/>
      <c r="M11" s="2"/>
    </row>
    <row r="12" spans="2:13" ht="15.95" customHeight="1">
      <c r="B12" s="27" t="s">
        <v>47</v>
      </c>
      <c r="C12" s="21" t="s">
        <v>57</v>
      </c>
      <c r="D12" s="22" t="s">
        <v>19</v>
      </c>
      <c r="E12" s="17">
        <v>21</v>
      </c>
      <c r="F12" s="176">
        <f>28.88*1.3</f>
        <v>37.543999999999997</v>
      </c>
      <c r="G12" s="177">
        <f>F12*E12</f>
        <v>788.42399999999998</v>
      </c>
      <c r="H12" s="176">
        <f>36.08*1.3</f>
        <v>46.903999999999996</v>
      </c>
      <c r="I12" s="177">
        <f>H12*E12</f>
        <v>984.98399999999992</v>
      </c>
      <c r="J12" s="177">
        <f>(G12+I12)</f>
        <v>1773.4079999999999</v>
      </c>
      <c r="K12" s="248" t="s">
        <v>98</v>
      </c>
      <c r="M12" s="2"/>
    </row>
    <row r="13" spans="2:13" ht="15.95" customHeight="1">
      <c r="B13" s="27" t="s">
        <v>48</v>
      </c>
      <c r="C13" s="21" t="s">
        <v>58</v>
      </c>
      <c r="D13" s="22" t="s">
        <v>19</v>
      </c>
      <c r="E13" s="17">
        <v>6</v>
      </c>
      <c r="F13" s="177">
        <f>34.72*1.3</f>
        <v>45.136000000000003</v>
      </c>
      <c r="G13" s="177">
        <f>F13*E13</f>
        <v>270.81600000000003</v>
      </c>
      <c r="H13" s="176">
        <f>490.47*1.3</f>
        <v>637.6110000000001</v>
      </c>
      <c r="I13" s="177">
        <f>H13*E13</f>
        <v>3825.6660000000006</v>
      </c>
      <c r="J13" s="177">
        <f t="shared" ref="J13:J31" si="0">(G13+I13)</f>
        <v>4096.4820000000009</v>
      </c>
      <c r="K13" s="178" t="s">
        <v>78</v>
      </c>
      <c r="M13" s="2"/>
    </row>
    <row r="14" spans="2:13" ht="15.95" customHeight="1">
      <c r="B14" s="27" t="s">
        <v>37</v>
      </c>
      <c r="C14" s="21" t="s">
        <v>59</v>
      </c>
      <c r="D14" s="22" t="s">
        <v>19</v>
      </c>
      <c r="E14" s="17">
        <v>10</v>
      </c>
      <c r="F14" s="177">
        <f>34.72*1.3</f>
        <v>45.136000000000003</v>
      </c>
      <c r="G14" s="177">
        <f t="shared" ref="G14:G31" si="1">F14*E14</f>
        <v>451.36</v>
      </c>
      <c r="H14" s="176">
        <f>123.34*1.3</f>
        <v>160.34200000000001</v>
      </c>
      <c r="I14" s="177">
        <f t="shared" ref="I14:I31" si="2">H14*E14</f>
        <v>1603.42</v>
      </c>
      <c r="J14" s="177">
        <f t="shared" si="0"/>
        <v>2054.7800000000002</v>
      </c>
      <c r="K14" s="159" t="s">
        <v>79</v>
      </c>
      <c r="M14" s="2"/>
    </row>
    <row r="15" spans="2:13" ht="19.5" customHeight="1">
      <c r="B15" s="27" t="s">
        <v>100</v>
      </c>
      <c r="C15" s="179" t="s">
        <v>60</v>
      </c>
      <c r="D15" s="22" t="s">
        <v>19</v>
      </c>
      <c r="E15" s="146">
        <v>11</v>
      </c>
      <c r="F15" s="177">
        <f>34.72*1.3</f>
        <v>45.136000000000003</v>
      </c>
      <c r="G15" s="177">
        <f t="shared" si="1"/>
        <v>496.49600000000004</v>
      </c>
      <c r="H15" s="176">
        <f>123.34*1.3</f>
        <v>160.34200000000001</v>
      </c>
      <c r="I15" s="177">
        <f t="shared" si="2"/>
        <v>1763.7620000000002</v>
      </c>
      <c r="J15" s="177">
        <f t="shared" si="0"/>
        <v>2260.2580000000003</v>
      </c>
      <c r="K15" s="159" t="s">
        <v>80</v>
      </c>
      <c r="M15" s="2"/>
    </row>
    <row r="16" spans="2:13" ht="15.95" customHeight="1">
      <c r="B16" s="27" t="s">
        <v>38</v>
      </c>
      <c r="C16" s="21" t="s">
        <v>61</v>
      </c>
      <c r="D16" s="22" t="s">
        <v>19</v>
      </c>
      <c r="E16" s="17">
        <v>6</v>
      </c>
      <c r="F16" s="176">
        <f>4.53*1.3</f>
        <v>5.8890000000000002</v>
      </c>
      <c r="G16" s="177">
        <f t="shared" si="1"/>
        <v>35.334000000000003</v>
      </c>
      <c r="H16" s="176">
        <f>95*1.3</f>
        <v>123.5</v>
      </c>
      <c r="I16" s="177">
        <f t="shared" si="2"/>
        <v>741</v>
      </c>
      <c r="J16" s="177">
        <f t="shared" si="0"/>
        <v>776.33400000000006</v>
      </c>
      <c r="K16" s="159" t="s">
        <v>83</v>
      </c>
      <c r="M16" s="2"/>
    </row>
    <row r="17" spans="2:13" ht="15.95" customHeight="1">
      <c r="B17" s="27" t="s">
        <v>39</v>
      </c>
      <c r="C17" s="147" t="s">
        <v>62</v>
      </c>
      <c r="D17" s="148" t="s">
        <v>19</v>
      </c>
      <c r="E17" s="146">
        <v>1</v>
      </c>
      <c r="F17" s="176">
        <f>57.88*1.3</f>
        <v>75.244</v>
      </c>
      <c r="G17" s="177">
        <f t="shared" si="1"/>
        <v>75.244</v>
      </c>
      <c r="H17" s="176">
        <f>484.23*1.3</f>
        <v>629.49900000000002</v>
      </c>
      <c r="I17" s="177">
        <f t="shared" si="2"/>
        <v>629.49900000000002</v>
      </c>
      <c r="J17" s="177">
        <f t="shared" si="0"/>
        <v>704.74300000000005</v>
      </c>
      <c r="K17" s="159" t="s">
        <v>81</v>
      </c>
      <c r="M17" s="2"/>
    </row>
    <row r="18" spans="2:13" ht="15.95" customHeight="1">
      <c r="B18" s="27" t="s">
        <v>40</v>
      </c>
      <c r="C18" s="147" t="s">
        <v>63</v>
      </c>
      <c r="D18" s="148" t="s">
        <v>19</v>
      </c>
      <c r="E18" s="146">
        <v>6</v>
      </c>
      <c r="F18" s="176">
        <f>14.47*1.3</f>
        <v>18.811</v>
      </c>
      <c r="G18" s="177">
        <f t="shared" si="1"/>
        <v>112.866</v>
      </c>
      <c r="H18" s="176">
        <f>64.86*1.3</f>
        <v>84.317999999999998</v>
      </c>
      <c r="I18" s="177">
        <f>H18*E18</f>
        <v>505.90800000000002</v>
      </c>
      <c r="J18" s="177">
        <f t="shared" si="0"/>
        <v>618.774</v>
      </c>
      <c r="K18" s="159" t="s">
        <v>82</v>
      </c>
      <c r="M18" s="2"/>
    </row>
    <row r="19" spans="2:13" ht="15.95" customHeight="1">
      <c r="B19" s="27" t="s">
        <v>49</v>
      </c>
      <c r="C19" s="21" t="s">
        <v>64</v>
      </c>
      <c r="D19" s="22" t="s">
        <v>19</v>
      </c>
      <c r="E19" s="17">
        <v>38</v>
      </c>
      <c r="F19" s="176">
        <f>6.48*1.3</f>
        <v>8.4240000000000013</v>
      </c>
      <c r="G19" s="177">
        <f t="shared" si="1"/>
        <v>320.11200000000002</v>
      </c>
      <c r="H19" s="176">
        <f>30*1.3</f>
        <v>39</v>
      </c>
      <c r="I19" s="177">
        <f t="shared" si="2"/>
        <v>1482</v>
      </c>
      <c r="J19" s="177">
        <f t="shared" si="0"/>
        <v>1802.1120000000001</v>
      </c>
      <c r="K19" s="159" t="s">
        <v>85</v>
      </c>
      <c r="M19" s="2"/>
    </row>
    <row r="20" spans="2:13" ht="15.95" customHeight="1">
      <c r="B20" s="27" t="s">
        <v>50</v>
      </c>
      <c r="C20" s="21" t="s">
        <v>65</v>
      </c>
      <c r="D20" s="22" t="s">
        <v>19</v>
      </c>
      <c r="E20" s="17">
        <v>20</v>
      </c>
      <c r="F20" s="176">
        <f>1.16*1.3</f>
        <v>1.508</v>
      </c>
      <c r="G20" s="177">
        <f t="shared" si="1"/>
        <v>30.16</v>
      </c>
      <c r="H20" s="176">
        <f>14*1.3</f>
        <v>18.2</v>
      </c>
      <c r="I20" s="177">
        <f t="shared" si="2"/>
        <v>364</v>
      </c>
      <c r="J20" s="177">
        <f t="shared" si="0"/>
        <v>394.16</v>
      </c>
      <c r="K20" s="159" t="s">
        <v>86</v>
      </c>
      <c r="M20" s="2"/>
    </row>
    <row r="21" spans="2:13" ht="15.95" customHeight="1">
      <c r="B21" s="27" t="s">
        <v>41</v>
      </c>
      <c r="C21" s="21" t="s">
        <v>66</v>
      </c>
      <c r="D21" s="22" t="s">
        <v>19</v>
      </c>
      <c r="E21" s="17">
        <v>100</v>
      </c>
      <c r="F21" s="176">
        <f>2.88*1.3</f>
        <v>3.7439999999999998</v>
      </c>
      <c r="G21" s="177">
        <f t="shared" si="1"/>
        <v>374.4</v>
      </c>
      <c r="H21" s="176">
        <f>0.6*1.3</f>
        <v>0.78</v>
      </c>
      <c r="I21" s="177">
        <f t="shared" si="2"/>
        <v>78</v>
      </c>
      <c r="J21" s="177">
        <f t="shared" si="0"/>
        <v>452.4</v>
      </c>
      <c r="K21" s="159" t="s">
        <v>88</v>
      </c>
      <c r="M21" s="2"/>
    </row>
    <row r="22" spans="2:13" ht="15.95" customHeight="1">
      <c r="B22" s="27" t="s">
        <v>42</v>
      </c>
      <c r="C22" s="147" t="s">
        <v>67</v>
      </c>
      <c r="D22" s="148" t="s">
        <v>19</v>
      </c>
      <c r="E22" s="146">
        <v>84</v>
      </c>
      <c r="F22" s="176">
        <f>8.67*1.3</f>
        <v>11.271000000000001</v>
      </c>
      <c r="G22" s="177">
        <f t="shared" si="1"/>
        <v>946.76400000000012</v>
      </c>
      <c r="H22" s="176">
        <f>3.08*1.3</f>
        <v>4.0040000000000004</v>
      </c>
      <c r="I22" s="177">
        <f t="shared" si="2"/>
        <v>336.33600000000001</v>
      </c>
      <c r="J22" s="177">
        <f t="shared" si="0"/>
        <v>1283.1000000000001</v>
      </c>
      <c r="K22" s="178" t="s">
        <v>87</v>
      </c>
      <c r="M22" s="2"/>
    </row>
    <row r="23" spans="2:13" ht="15.95" customHeight="1">
      <c r="B23" s="27" t="s">
        <v>43</v>
      </c>
      <c r="C23" s="147" t="s">
        <v>68</v>
      </c>
      <c r="D23" s="148" t="s">
        <v>19</v>
      </c>
      <c r="E23" s="146">
        <v>40</v>
      </c>
      <c r="F23" s="176">
        <f>1.43*1.3</f>
        <v>1.859</v>
      </c>
      <c r="G23" s="177">
        <f t="shared" si="1"/>
        <v>74.36</v>
      </c>
      <c r="H23" s="176">
        <f>1.08*1.3</f>
        <v>1.4040000000000001</v>
      </c>
      <c r="I23" s="177">
        <f t="shared" si="2"/>
        <v>56.160000000000004</v>
      </c>
      <c r="J23" s="177">
        <f t="shared" si="0"/>
        <v>130.52000000000001</v>
      </c>
      <c r="K23" s="159" t="s">
        <v>89</v>
      </c>
      <c r="M23" s="2"/>
    </row>
    <row r="24" spans="2:13" ht="15.95" customHeight="1">
      <c r="B24" s="27" t="s">
        <v>44</v>
      </c>
      <c r="C24" s="147" t="s">
        <v>69</v>
      </c>
      <c r="D24" s="148" t="s">
        <v>90</v>
      </c>
      <c r="E24" s="146">
        <v>250</v>
      </c>
      <c r="F24" s="176">
        <f>2.88*1.3</f>
        <v>3.7439999999999998</v>
      </c>
      <c r="G24" s="177">
        <f t="shared" si="1"/>
        <v>936</v>
      </c>
      <c r="H24" s="176">
        <f>1.3*1.3</f>
        <v>1.6900000000000002</v>
      </c>
      <c r="I24" s="177">
        <f t="shared" si="2"/>
        <v>422.50000000000006</v>
      </c>
      <c r="J24" s="177">
        <f t="shared" si="0"/>
        <v>1358.5</v>
      </c>
      <c r="K24" s="159" t="s">
        <v>99</v>
      </c>
      <c r="M24" s="2"/>
    </row>
    <row r="25" spans="2:13" ht="13.5" customHeight="1">
      <c r="B25" s="27" t="s">
        <v>45</v>
      </c>
      <c r="C25" s="147" t="s">
        <v>70</v>
      </c>
      <c r="D25" s="148" t="s">
        <v>90</v>
      </c>
      <c r="E25" s="146">
        <v>42</v>
      </c>
      <c r="F25" s="176">
        <f>15.41*1.3</f>
        <v>20.033000000000001</v>
      </c>
      <c r="G25" s="177">
        <f t="shared" si="1"/>
        <v>841.38600000000008</v>
      </c>
      <c r="H25" s="176">
        <f>39.35*1.3</f>
        <v>51.155000000000001</v>
      </c>
      <c r="I25" s="177">
        <f t="shared" si="2"/>
        <v>2148.5100000000002</v>
      </c>
      <c r="J25" s="177">
        <f t="shared" si="0"/>
        <v>2989.8960000000002</v>
      </c>
      <c r="K25" s="159" t="s">
        <v>91</v>
      </c>
      <c r="M25" s="2"/>
    </row>
    <row r="26" spans="2:13" ht="13.5" customHeight="1">
      <c r="B26" s="27" t="s">
        <v>46</v>
      </c>
      <c r="C26" s="164" t="s">
        <v>71</v>
      </c>
      <c r="D26" s="148" t="s">
        <v>19</v>
      </c>
      <c r="E26" s="146">
        <v>48</v>
      </c>
      <c r="F26" s="176">
        <f>5.78*1.3</f>
        <v>7.5140000000000002</v>
      </c>
      <c r="G26" s="177">
        <f t="shared" si="1"/>
        <v>360.67200000000003</v>
      </c>
      <c r="H26" s="176">
        <f>9.44*1.3</f>
        <v>12.272</v>
      </c>
      <c r="I26" s="177">
        <f t="shared" si="2"/>
        <v>589.05600000000004</v>
      </c>
      <c r="J26" s="177">
        <f t="shared" si="0"/>
        <v>949.72800000000007</v>
      </c>
      <c r="K26" s="159" t="s">
        <v>92</v>
      </c>
      <c r="M26" s="2"/>
    </row>
    <row r="27" spans="2:13" ht="13.5" customHeight="1">
      <c r="B27" s="27" t="s">
        <v>51</v>
      </c>
      <c r="C27" s="164" t="s">
        <v>72</v>
      </c>
      <c r="D27" s="148" t="s">
        <v>19</v>
      </c>
      <c r="E27" s="146">
        <v>25</v>
      </c>
      <c r="F27" s="176">
        <f>2.88*1.3</f>
        <v>3.7439999999999998</v>
      </c>
      <c r="G27" s="177">
        <f t="shared" si="1"/>
        <v>93.6</v>
      </c>
      <c r="H27" s="176">
        <f>0.74*1.3</f>
        <v>0.96199999999999997</v>
      </c>
      <c r="I27" s="177">
        <f t="shared" si="2"/>
        <v>24.05</v>
      </c>
      <c r="J27" s="177">
        <f t="shared" si="0"/>
        <v>117.64999999999999</v>
      </c>
      <c r="K27" s="159" t="s">
        <v>93</v>
      </c>
      <c r="M27" s="2"/>
    </row>
    <row r="28" spans="2:13" ht="13.5" customHeight="1">
      <c r="B28" s="27" t="s">
        <v>52</v>
      </c>
      <c r="C28" s="164" t="s">
        <v>73</v>
      </c>
      <c r="D28" s="148" t="s">
        <v>90</v>
      </c>
      <c r="E28" s="146">
        <v>600</v>
      </c>
      <c r="F28" s="176">
        <f>1*1.3</f>
        <v>1.3</v>
      </c>
      <c r="G28" s="177">
        <f t="shared" si="1"/>
        <v>780</v>
      </c>
      <c r="H28" s="176">
        <f>1.57*1.3</f>
        <v>2.0410000000000004</v>
      </c>
      <c r="I28" s="177">
        <f t="shared" si="2"/>
        <v>1224.6000000000001</v>
      </c>
      <c r="J28" s="177">
        <f t="shared" si="0"/>
        <v>2004.6000000000001</v>
      </c>
      <c r="K28" s="159" t="s">
        <v>97</v>
      </c>
      <c r="M28" s="2"/>
    </row>
    <row r="29" spans="2:13" ht="13.5" customHeight="1">
      <c r="B29" s="27" t="s">
        <v>53</v>
      </c>
      <c r="C29" s="164" t="s">
        <v>74</v>
      </c>
      <c r="D29" s="148" t="s">
        <v>19</v>
      </c>
      <c r="E29" s="146">
        <v>10</v>
      </c>
      <c r="F29" s="177">
        <v>0</v>
      </c>
      <c r="G29" s="177">
        <f t="shared" si="1"/>
        <v>0</v>
      </c>
      <c r="H29" s="176">
        <f>4.98*1.3</f>
        <v>6.4740000000000011</v>
      </c>
      <c r="I29" s="177">
        <f t="shared" si="2"/>
        <v>64.740000000000009</v>
      </c>
      <c r="J29" s="177">
        <f t="shared" si="0"/>
        <v>64.740000000000009</v>
      </c>
      <c r="K29" s="159" t="s">
        <v>94</v>
      </c>
      <c r="M29" s="2"/>
    </row>
    <row r="30" spans="2:13" ht="13.5" customHeight="1">
      <c r="B30" s="27" t="s">
        <v>54</v>
      </c>
      <c r="C30" s="145" t="s">
        <v>75</v>
      </c>
      <c r="D30" s="148" t="s">
        <v>19</v>
      </c>
      <c r="E30" s="146">
        <v>120</v>
      </c>
      <c r="F30" s="177">
        <v>0</v>
      </c>
      <c r="G30" s="177">
        <f t="shared" si="1"/>
        <v>0</v>
      </c>
      <c r="H30" s="176">
        <f>0.22*1.3</f>
        <v>0.28600000000000003</v>
      </c>
      <c r="I30" s="177">
        <f t="shared" si="2"/>
        <v>34.320000000000007</v>
      </c>
      <c r="J30" s="177">
        <f t="shared" si="0"/>
        <v>34.320000000000007</v>
      </c>
      <c r="K30" s="180" t="s">
        <v>96</v>
      </c>
      <c r="M30" s="2"/>
    </row>
    <row r="31" spans="2:13" ht="13.5" customHeight="1">
      <c r="B31" s="27" t="s">
        <v>55</v>
      </c>
      <c r="C31" s="164" t="s">
        <v>76</v>
      </c>
      <c r="D31" s="148" t="s">
        <v>19</v>
      </c>
      <c r="E31" s="146">
        <v>5</v>
      </c>
      <c r="F31" s="176">
        <f>5*1.3</f>
        <v>6.5</v>
      </c>
      <c r="G31" s="177">
        <f t="shared" si="1"/>
        <v>32.5</v>
      </c>
      <c r="H31" s="176">
        <f>60.5*1.3</f>
        <v>78.650000000000006</v>
      </c>
      <c r="I31" s="177">
        <f t="shared" si="2"/>
        <v>393.25</v>
      </c>
      <c r="J31" s="177">
        <f t="shared" si="0"/>
        <v>425.75</v>
      </c>
      <c r="K31" s="159" t="s">
        <v>95</v>
      </c>
      <c r="M31" s="2"/>
    </row>
    <row r="32" spans="2:13" ht="13.5" customHeight="1">
      <c r="B32" s="27"/>
      <c r="C32" s="164"/>
      <c r="D32" s="148"/>
      <c r="E32" s="146"/>
      <c r="F32" s="146"/>
      <c r="G32" s="177"/>
      <c r="H32" s="146"/>
      <c r="I32" s="177"/>
      <c r="J32" s="177"/>
      <c r="K32" s="159"/>
      <c r="M32" s="2"/>
    </row>
    <row r="33" spans="2:15" ht="13.5" customHeight="1">
      <c r="B33" s="27"/>
      <c r="C33" s="145"/>
      <c r="D33" s="148"/>
      <c r="E33" s="146"/>
      <c r="F33" s="146"/>
      <c r="G33" s="177"/>
      <c r="H33" s="146"/>
      <c r="I33" s="177"/>
      <c r="J33" s="177"/>
      <c r="K33" s="159"/>
      <c r="M33" s="2"/>
    </row>
    <row r="34" spans="2:15" s="4" customFormat="1" ht="2.25" customHeight="1" thickBot="1">
      <c r="B34" s="27" t="s">
        <v>56</v>
      </c>
      <c r="C34" s="29"/>
      <c r="D34" s="30"/>
      <c r="E34" s="31"/>
      <c r="F34" s="31"/>
      <c r="G34" s="32"/>
      <c r="H34" s="31"/>
      <c r="I34" s="32"/>
      <c r="J34" s="32"/>
      <c r="K34" s="249"/>
      <c r="M34" s="3"/>
    </row>
    <row r="35" spans="2:15" s="4" customFormat="1" ht="13.5" customHeight="1" thickBot="1">
      <c r="B35" s="208" t="s">
        <v>23</v>
      </c>
      <c r="C35" s="209"/>
      <c r="D35" s="209"/>
      <c r="E35" s="209"/>
      <c r="F35" s="209"/>
      <c r="G35" s="209"/>
      <c r="H35" s="33" t="s">
        <v>22</v>
      </c>
      <c r="I35" s="198">
        <f>SUM(G12:G33)</f>
        <v>7020.4940000000006</v>
      </c>
      <c r="J35" s="199"/>
      <c r="K35" s="160">
        <f>I35/I38</f>
        <v>0.28900132984772303</v>
      </c>
      <c r="M35" s="3"/>
      <c r="N35" s="165"/>
    </row>
    <row r="36" spans="2:15" s="4" customFormat="1" ht="12.75" customHeight="1" thickBot="1">
      <c r="B36" s="200" t="s">
        <v>21</v>
      </c>
      <c r="C36" s="201"/>
      <c r="D36" s="201"/>
      <c r="E36" s="201"/>
      <c r="F36" s="201"/>
      <c r="G36" s="201"/>
      <c r="H36" s="34" t="s">
        <v>22</v>
      </c>
      <c r="I36" s="198">
        <f>SUM(I12:I33)</f>
        <v>17271.760999999999</v>
      </c>
      <c r="J36" s="199"/>
      <c r="K36" s="161">
        <f>I36/I38</f>
        <v>0.71099867015227669</v>
      </c>
      <c r="M36" s="3" t="s">
        <v>26</v>
      </c>
    </row>
    <row r="37" spans="2:15" s="4" customFormat="1" ht="1.5" customHeight="1" thickBot="1">
      <c r="B37" s="250"/>
      <c r="C37" s="29"/>
      <c r="D37" s="30"/>
      <c r="E37" s="31"/>
      <c r="F37" s="31"/>
      <c r="G37" s="32"/>
      <c r="H37" s="31"/>
      <c r="I37" s="35"/>
      <c r="J37" s="35"/>
      <c r="K37" s="249"/>
      <c r="M37" s="3"/>
    </row>
    <row r="38" spans="2:15" ht="13.5" customHeight="1" thickBot="1">
      <c r="B38" s="196" t="s">
        <v>33</v>
      </c>
      <c r="C38" s="197"/>
      <c r="D38" s="197"/>
      <c r="E38" s="197"/>
      <c r="F38" s="197"/>
      <c r="G38" s="197"/>
      <c r="H38" s="36" t="s">
        <v>22</v>
      </c>
      <c r="I38" s="194">
        <f>SUM(J12:J33)</f>
        <v>24292.255000000005</v>
      </c>
      <c r="J38" s="195"/>
      <c r="K38" s="162">
        <f>SUM(K35:K37)</f>
        <v>0.99999999999999978</v>
      </c>
      <c r="L38" s="51"/>
      <c r="M38" s="48" t="e">
        <f>(I38-#REF!)/J6</f>
        <v>#REF!</v>
      </c>
    </row>
    <row r="39" spans="2:15" ht="2.25" customHeight="1" thickBot="1">
      <c r="B39" s="150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2:15" ht="4.5" customHeight="1">
      <c r="B40" s="149"/>
      <c r="C40" s="138"/>
      <c r="D40" s="181" t="s">
        <v>102</v>
      </c>
      <c r="E40" s="182"/>
      <c r="F40" s="182"/>
      <c r="G40" s="183"/>
      <c r="H40" s="189"/>
      <c r="I40" s="190"/>
      <c r="J40" s="190"/>
      <c r="K40" s="191"/>
      <c r="L40" s="54"/>
      <c r="M40" s="49" t="e">
        <f>M38/861.11*100</f>
        <v>#REF!</v>
      </c>
    </row>
    <row r="41" spans="2:15" ht="38.25" customHeight="1">
      <c r="B41" s="150"/>
      <c r="C41" s="139"/>
      <c r="D41" s="184"/>
      <c r="E41" s="253"/>
      <c r="F41" s="253"/>
      <c r="G41" s="185"/>
      <c r="H41" s="192"/>
      <c r="I41" s="254"/>
      <c r="J41" s="254"/>
      <c r="K41" s="193"/>
      <c r="M41" s="50" t="e">
        <f>J40/F41*100</f>
        <v>#DIV/0!</v>
      </c>
      <c r="N41" s="51"/>
      <c r="O41" s="51"/>
    </row>
    <row r="42" spans="2:15" ht="11.25" customHeight="1" thickBot="1">
      <c r="B42" s="151"/>
      <c r="C42" s="140"/>
      <c r="D42" s="186"/>
      <c r="E42" s="187"/>
      <c r="F42" s="187"/>
      <c r="G42" s="188"/>
      <c r="H42" s="151"/>
      <c r="I42" s="152"/>
      <c r="J42" s="152"/>
      <c r="K42" s="163"/>
    </row>
    <row r="43" spans="2:15" ht="12.75">
      <c r="B43" s="20"/>
      <c r="C43" s="20"/>
      <c r="D43" s="20"/>
      <c r="E43" s="20"/>
      <c r="F43" s="20"/>
      <c r="G43" s="20"/>
      <c r="H43" s="20"/>
      <c r="I43" s="20"/>
      <c r="J43" s="20"/>
      <c r="K43" s="157"/>
    </row>
    <row r="44" spans="2:15" ht="12.75">
      <c r="B44" s="20"/>
      <c r="C44" s="20"/>
      <c r="D44" s="20"/>
      <c r="E44" s="20"/>
      <c r="F44" s="20"/>
      <c r="G44" s="20"/>
      <c r="H44" s="20"/>
      <c r="I44" s="20"/>
      <c r="J44" s="20"/>
      <c r="K44" s="157"/>
    </row>
    <row r="45" spans="2:15" ht="12.75">
      <c r="B45" s="20"/>
      <c r="C45" s="20"/>
      <c r="D45" s="20"/>
      <c r="E45" s="20"/>
      <c r="F45" s="20"/>
      <c r="G45" s="20"/>
      <c r="H45" s="20"/>
      <c r="I45" s="20"/>
      <c r="J45" s="20"/>
      <c r="K45" s="157"/>
    </row>
    <row r="46" spans="2:15" ht="12.75">
      <c r="B46" s="20"/>
      <c r="C46" s="20"/>
      <c r="D46" s="20"/>
      <c r="E46" s="20"/>
      <c r="F46" s="20"/>
      <c r="G46" s="20"/>
      <c r="H46" s="20"/>
      <c r="I46" s="20"/>
      <c r="J46" s="20"/>
      <c r="K46" s="157"/>
    </row>
    <row r="47" spans="2:15" ht="12.75">
      <c r="B47" s="20"/>
      <c r="C47" s="20"/>
      <c r="D47" s="20"/>
      <c r="E47" s="20"/>
      <c r="F47" s="20"/>
      <c r="G47" s="20"/>
      <c r="H47" s="20"/>
      <c r="I47" s="20"/>
      <c r="J47" s="20"/>
      <c r="K47" s="157"/>
    </row>
    <row r="48" spans="2:15" ht="12.75">
      <c r="B48" s="20"/>
      <c r="C48" s="20"/>
      <c r="D48" s="20"/>
      <c r="E48" s="20"/>
      <c r="F48" s="20"/>
      <c r="G48" s="20"/>
      <c r="H48" s="20"/>
      <c r="I48" s="20"/>
      <c r="J48" s="20"/>
      <c r="K48" s="157"/>
    </row>
  </sheetData>
  <mergeCells count="22">
    <mergeCell ref="B2:K2"/>
    <mergeCell ref="F4:I4"/>
    <mergeCell ref="F5:I5"/>
    <mergeCell ref="B3:G3"/>
    <mergeCell ref="B4:E4"/>
    <mergeCell ref="B9:B10"/>
    <mergeCell ref="C9:C10"/>
    <mergeCell ref="F9:G9"/>
    <mergeCell ref="D6:I6"/>
    <mergeCell ref="B35:G35"/>
    <mergeCell ref="D9:D10"/>
    <mergeCell ref="I35:J35"/>
    <mergeCell ref="E9:E10"/>
    <mergeCell ref="B7:K7"/>
    <mergeCell ref="K9:K10"/>
    <mergeCell ref="H9:I9"/>
    <mergeCell ref="D40:G42"/>
    <mergeCell ref="H40:K41"/>
    <mergeCell ref="I38:J38"/>
    <mergeCell ref="B38:G38"/>
    <mergeCell ref="I36:J36"/>
    <mergeCell ref="B36:G36"/>
  </mergeCells>
  <phoneticPr fontId="0" type="noConversion"/>
  <pageMargins left="0.39370078740157483" right="0" top="0.31496062992125984" bottom="0.19685039370078741" header="0.23622047244094491" footer="0"/>
  <pageSetup paperSize="9" scale="95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8"/>
  <sheetViews>
    <sheetView tabSelected="1" topLeftCell="D7" zoomScale="175" zoomScaleNormal="175" workbookViewId="0">
      <selection activeCell="J18" sqref="J18"/>
    </sheetView>
  </sheetViews>
  <sheetFormatPr defaultColWidth="14.7109375" defaultRowHeight="12.75"/>
  <cols>
    <col min="1" max="1" width="1.7109375" style="5" customWidth="1"/>
    <col min="2" max="2" width="4.5703125" style="5" customWidth="1"/>
    <col min="3" max="3" width="42" style="5" customWidth="1"/>
    <col min="4" max="4" width="13" style="5" customWidth="1"/>
    <col min="5" max="5" width="7.5703125" style="5" customWidth="1"/>
    <col min="6" max="6" width="11.140625" style="78" customWidth="1"/>
    <col min="7" max="7" width="7" style="58" customWidth="1"/>
    <col min="8" max="8" width="10.7109375" style="58" customWidth="1"/>
    <col min="9" max="9" width="6.5703125" style="58" customWidth="1"/>
    <col min="10" max="10" width="10.42578125" style="66" customWidth="1"/>
    <col min="11" max="11" width="6.42578125" style="66" customWidth="1"/>
    <col min="12" max="12" width="9.42578125" style="78" customWidth="1"/>
    <col min="13" max="13" width="7" style="5" customWidth="1"/>
    <col min="14" max="14" width="10.140625" style="78" customWidth="1"/>
    <col min="15" max="15" width="7" style="5" customWidth="1"/>
    <col min="16" max="16" width="10.140625" style="78" customWidth="1"/>
    <col min="17" max="17" width="7" style="5" customWidth="1"/>
    <col min="18" max="18" width="10.140625" style="78" customWidth="1"/>
    <col min="19" max="19" width="7.28515625" style="5" customWidth="1"/>
    <col min="20" max="20" width="10.140625" style="78" customWidth="1"/>
    <col min="21" max="16384" width="14.7109375" style="5"/>
  </cols>
  <sheetData>
    <row r="1" spans="2:20" ht="4.5" customHeight="1" thickBot="1">
      <c r="B1" s="94"/>
      <c r="C1" s="94"/>
      <c r="D1" s="94"/>
      <c r="E1" s="94"/>
      <c r="F1" s="95"/>
      <c r="G1" s="96"/>
      <c r="H1" s="96"/>
      <c r="I1" s="96"/>
      <c r="J1" s="97"/>
      <c r="K1" s="97"/>
      <c r="L1" s="95"/>
      <c r="M1" s="94"/>
      <c r="N1" s="95"/>
      <c r="O1" s="94"/>
      <c r="P1" s="95"/>
      <c r="Q1" s="94"/>
    </row>
    <row r="2" spans="2:20" s="43" customFormat="1" ht="20.100000000000001" customHeight="1">
      <c r="B2" s="44"/>
      <c r="C2" s="230" t="s">
        <v>3</v>
      </c>
      <c r="D2" s="230"/>
      <c r="E2" s="230"/>
      <c r="F2" s="230"/>
      <c r="G2" s="230"/>
      <c r="H2" s="230"/>
      <c r="I2" s="73"/>
      <c r="J2" s="229"/>
      <c r="K2" s="229"/>
      <c r="L2" s="229"/>
      <c r="M2" s="85"/>
      <c r="N2" s="85"/>
      <c r="O2" s="85"/>
      <c r="P2" s="85"/>
      <c r="Q2" s="85"/>
      <c r="R2" s="85"/>
      <c r="S2" s="85"/>
      <c r="T2" s="86"/>
    </row>
    <row r="3" spans="2:20" s="37" customFormat="1" ht="20.100000000000001" customHeight="1">
      <c r="B3" s="45"/>
      <c r="C3" s="231"/>
      <c r="D3" s="231"/>
      <c r="E3" s="231"/>
      <c r="F3" s="231"/>
      <c r="G3" s="231"/>
      <c r="H3" s="231"/>
      <c r="I3" s="225"/>
      <c r="J3" s="225"/>
      <c r="K3" s="225"/>
      <c r="L3" s="92"/>
      <c r="M3" s="225"/>
      <c r="N3" s="225"/>
      <c r="O3" s="225"/>
      <c r="P3" s="107"/>
      <c r="Q3" s="87"/>
      <c r="R3" s="87"/>
      <c r="S3" s="87"/>
      <c r="T3" s="88"/>
    </row>
    <row r="4" spans="2:20" s="37" customFormat="1" ht="16.5" customHeight="1">
      <c r="B4" s="45"/>
      <c r="C4" s="232" t="str">
        <f>ORÇAMENTO!B3</f>
        <v>OBRA: Projeto Preventivo Ginásio Ivo Sguissardi</v>
      </c>
      <c r="D4" s="233"/>
      <c r="E4" s="233"/>
      <c r="F4" s="233"/>
      <c r="G4" s="59"/>
      <c r="H4" s="59"/>
      <c r="I4" s="225"/>
      <c r="J4" s="225"/>
      <c r="K4" s="225"/>
      <c r="L4" s="91"/>
      <c r="M4" s="87"/>
      <c r="N4" s="87"/>
      <c r="O4" s="87"/>
      <c r="P4" s="87"/>
      <c r="Q4" s="87"/>
      <c r="R4" s="87"/>
      <c r="S4" s="87"/>
      <c r="T4" s="88"/>
    </row>
    <row r="5" spans="2:20" s="37" customFormat="1" ht="24.75" customHeight="1">
      <c r="B5" s="45"/>
      <c r="C5" s="232" t="s">
        <v>31</v>
      </c>
      <c r="D5" s="233"/>
      <c r="E5" s="233"/>
      <c r="F5" s="233"/>
      <c r="G5" s="59"/>
      <c r="H5" s="59"/>
      <c r="I5" s="225"/>
      <c r="J5" s="225"/>
      <c r="K5" s="225"/>
      <c r="L5" s="225"/>
      <c r="M5" s="226"/>
      <c r="N5" s="226"/>
      <c r="O5" s="226"/>
      <c r="P5" s="246"/>
      <c r="Q5" s="247"/>
      <c r="R5" s="87"/>
      <c r="S5" s="87"/>
      <c r="T5" s="88"/>
    </row>
    <row r="6" spans="2:20" s="37" customFormat="1" ht="20.100000000000001" customHeight="1">
      <c r="B6" s="45"/>
      <c r="C6" s="52" t="str">
        <f>ORÇAMENTO!B5</f>
        <v>LOCAL: Xanxerê - SC</v>
      </c>
      <c r="D6" s="53"/>
      <c r="E6" s="53"/>
      <c r="F6" s="79"/>
      <c r="G6" s="59"/>
      <c r="H6" s="59"/>
      <c r="I6" s="74"/>
      <c r="J6" s="67"/>
      <c r="K6" s="67"/>
      <c r="L6" s="91"/>
      <c r="M6" s="53"/>
      <c r="N6" s="79"/>
      <c r="O6" s="53"/>
      <c r="P6" s="79"/>
      <c r="Q6" s="53"/>
      <c r="R6" s="79"/>
      <c r="S6" s="53"/>
      <c r="T6" s="98"/>
    </row>
    <row r="7" spans="2:20" s="46" customFormat="1" ht="19.5" customHeight="1" thickBot="1">
      <c r="B7" s="47"/>
      <c r="C7" s="227">
        <f>ORÇAMENTO!B6</f>
        <v>0</v>
      </c>
      <c r="D7" s="228"/>
      <c r="E7" s="228"/>
      <c r="F7" s="228"/>
      <c r="G7" s="60"/>
      <c r="H7" s="60"/>
      <c r="I7" s="234"/>
      <c r="J7" s="234"/>
      <c r="K7" s="234"/>
      <c r="L7" s="93"/>
      <c r="M7" s="89"/>
      <c r="N7" s="89"/>
      <c r="O7" s="89"/>
      <c r="P7" s="89"/>
      <c r="Q7" s="89"/>
      <c r="R7" s="89"/>
      <c r="S7" s="89"/>
      <c r="T7" s="90"/>
    </row>
    <row r="8" spans="2:20" s="224" customFormat="1" ht="9.9499999999999993" customHeight="1" thickBot="1"/>
    <row r="9" spans="2:20" ht="21.95" customHeight="1">
      <c r="B9" s="244" t="s">
        <v>0</v>
      </c>
      <c r="C9" s="242" t="s">
        <v>32</v>
      </c>
      <c r="D9" s="38" t="s">
        <v>4</v>
      </c>
      <c r="E9" s="222" t="s">
        <v>5</v>
      </c>
      <c r="F9" s="223"/>
      <c r="G9" s="222" t="s">
        <v>6</v>
      </c>
      <c r="H9" s="223"/>
      <c r="I9" s="222" t="s">
        <v>7</v>
      </c>
      <c r="J9" s="223"/>
      <c r="K9" s="222" t="s">
        <v>8</v>
      </c>
      <c r="L9" s="223"/>
      <c r="M9" s="222" t="s">
        <v>27</v>
      </c>
      <c r="N9" s="223"/>
      <c r="O9" s="222" t="s">
        <v>28</v>
      </c>
      <c r="P9" s="223"/>
      <c r="Q9" s="222" t="s">
        <v>29</v>
      </c>
      <c r="R9" s="223"/>
      <c r="S9" s="222" t="s">
        <v>30</v>
      </c>
      <c r="T9" s="223"/>
    </row>
    <row r="10" spans="2:20" ht="21.95" customHeight="1" thickBot="1">
      <c r="B10" s="245"/>
      <c r="C10" s="243"/>
      <c r="D10" s="39" t="s">
        <v>2</v>
      </c>
      <c r="E10" s="40" t="s">
        <v>9</v>
      </c>
      <c r="F10" s="80" t="s">
        <v>10</v>
      </c>
      <c r="G10" s="61" t="s">
        <v>9</v>
      </c>
      <c r="H10" s="75" t="s">
        <v>10</v>
      </c>
      <c r="I10" s="75" t="s">
        <v>9</v>
      </c>
      <c r="J10" s="84" t="s">
        <v>10</v>
      </c>
      <c r="K10" s="68" t="s">
        <v>9</v>
      </c>
      <c r="L10" s="77" t="s">
        <v>10</v>
      </c>
      <c r="M10" s="40" t="s">
        <v>9</v>
      </c>
      <c r="N10" s="80" t="s">
        <v>10</v>
      </c>
      <c r="O10" s="40" t="s">
        <v>9</v>
      </c>
      <c r="P10" s="80" t="s">
        <v>10</v>
      </c>
      <c r="Q10" s="40" t="s">
        <v>9</v>
      </c>
      <c r="R10" s="80" t="s">
        <v>10</v>
      </c>
      <c r="S10" s="40" t="s">
        <v>9</v>
      </c>
      <c r="T10" s="80" t="s">
        <v>10</v>
      </c>
    </row>
    <row r="11" spans="2:20" s="224" customFormat="1" ht="9.9499999999999993" customHeight="1" thickBot="1"/>
    <row r="12" spans="2:20" ht="24.95" customHeight="1">
      <c r="B12" s="41">
        <v>1</v>
      </c>
      <c r="C12" s="262" t="s">
        <v>101</v>
      </c>
      <c r="D12" s="42">
        <f>ORÇAMENTO!I38</f>
        <v>24292.255000000005</v>
      </c>
      <c r="E12" s="55">
        <v>1</v>
      </c>
      <c r="F12" s="81">
        <f t="shared" ref="F12" si="0">E12*D12</f>
        <v>24292.255000000005</v>
      </c>
      <c r="G12" s="57">
        <v>0</v>
      </c>
      <c r="H12" s="82">
        <f>G12*D12</f>
        <v>0</v>
      </c>
      <c r="I12" s="102">
        <v>0</v>
      </c>
      <c r="J12" s="103">
        <f>D12*I12</f>
        <v>0</v>
      </c>
      <c r="K12" s="70"/>
      <c r="L12" s="115"/>
      <c r="M12" s="63"/>
      <c r="N12" s="62"/>
      <c r="O12" s="63"/>
      <c r="P12" s="62"/>
      <c r="Q12" s="63"/>
      <c r="R12" s="62"/>
      <c r="S12" s="63"/>
      <c r="T12" s="83"/>
    </row>
    <row r="13" spans="2:20" ht="24.95" customHeight="1">
      <c r="B13" s="169"/>
      <c r="C13" s="170"/>
      <c r="D13" s="171"/>
      <c r="E13" s="111"/>
      <c r="F13" s="109"/>
      <c r="G13" s="108"/>
      <c r="H13" s="109"/>
      <c r="I13" s="108"/>
      <c r="J13" s="109"/>
      <c r="K13" s="110"/>
      <c r="L13" s="108"/>
      <c r="M13" s="111"/>
      <c r="N13" s="109"/>
      <c r="O13" s="63"/>
      <c r="P13" s="62"/>
      <c r="Q13" s="63"/>
      <c r="R13" s="62"/>
      <c r="S13" s="63"/>
      <c r="T13" s="62"/>
    </row>
    <row r="14" spans="2:20" ht="24.95" customHeight="1">
      <c r="B14" s="169"/>
      <c r="C14" s="170"/>
      <c r="D14" s="171"/>
      <c r="E14" s="108"/>
      <c r="F14" s="109"/>
      <c r="G14" s="108"/>
      <c r="H14" s="109"/>
      <c r="I14" s="108"/>
      <c r="J14" s="134"/>
      <c r="K14" s="108"/>
      <c r="L14" s="109"/>
      <c r="M14" s="111"/>
      <c r="N14" s="109"/>
      <c r="O14" s="63"/>
      <c r="P14" s="62"/>
      <c r="Q14" s="63"/>
      <c r="R14" s="62"/>
      <c r="S14" s="63"/>
      <c r="T14" s="62"/>
    </row>
    <row r="15" spans="2:20" ht="28.5" customHeight="1">
      <c r="B15" s="169"/>
      <c r="C15" s="172"/>
      <c r="D15" s="171"/>
      <c r="E15" s="111"/>
      <c r="F15" s="109"/>
      <c r="G15" s="111"/>
      <c r="H15" s="109"/>
      <c r="I15" s="108"/>
      <c r="J15" s="109"/>
      <c r="K15" s="110"/>
      <c r="L15" s="108"/>
      <c r="M15" s="111"/>
      <c r="N15" s="109"/>
      <c r="O15" s="63"/>
      <c r="P15" s="62"/>
      <c r="Q15" s="63"/>
      <c r="R15" s="62"/>
      <c r="S15" s="63"/>
      <c r="T15" s="62"/>
    </row>
    <row r="16" spans="2:20" ht="24.95" customHeight="1">
      <c r="B16" s="169"/>
      <c r="C16" s="170"/>
      <c r="D16" s="171"/>
      <c r="E16" s="111"/>
      <c r="F16" s="109"/>
      <c r="G16" s="111"/>
      <c r="H16" s="109"/>
      <c r="I16" s="108"/>
      <c r="J16" s="109"/>
      <c r="K16" s="110"/>
      <c r="L16" s="109"/>
      <c r="M16" s="110"/>
      <c r="N16" s="109"/>
      <c r="O16" s="63"/>
      <c r="P16" s="62"/>
      <c r="Q16" s="63"/>
      <c r="R16" s="62"/>
      <c r="S16" s="63"/>
      <c r="T16" s="62"/>
    </row>
    <row r="17" spans="2:20" ht="24.95" customHeight="1">
      <c r="B17" s="169"/>
      <c r="C17" s="170"/>
      <c r="D17" s="171"/>
      <c r="E17" s="111"/>
      <c r="F17" s="109"/>
      <c r="G17" s="110"/>
      <c r="H17" s="109"/>
      <c r="I17" s="110"/>
      <c r="J17" s="109"/>
      <c r="K17" s="110"/>
      <c r="L17" s="109"/>
      <c r="M17" s="110"/>
      <c r="N17" s="109"/>
      <c r="O17" s="9"/>
      <c r="P17" s="62"/>
      <c r="Q17" s="9"/>
      <c r="R17" s="62"/>
      <c r="S17" s="9"/>
      <c r="T17" s="62"/>
    </row>
    <row r="18" spans="2:20" ht="24.95" customHeight="1">
      <c r="B18" s="169"/>
      <c r="C18" s="170"/>
      <c r="D18" s="171"/>
      <c r="E18" s="111"/>
      <c r="F18" s="109"/>
      <c r="G18" s="110"/>
      <c r="H18" s="109"/>
      <c r="I18" s="110"/>
      <c r="J18" s="109"/>
      <c r="K18" s="110"/>
      <c r="L18" s="109"/>
      <c r="M18" s="110"/>
      <c r="N18" s="109"/>
      <c r="O18" s="69"/>
      <c r="P18" s="62"/>
      <c r="Q18" s="69"/>
      <c r="R18" s="62"/>
      <c r="S18" s="69"/>
      <c r="T18" s="62"/>
    </row>
    <row r="19" spans="2:20" ht="24.95" customHeight="1">
      <c r="B19" s="169"/>
      <c r="C19" s="170"/>
      <c r="D19" s="171"/>
      <c r="E19" s="167"/>
      <c r="F19" s="109"/>
      <c r="G19" s="110"/>
      <c r="H19" s="109"/>
      <c r="I19" s="110"/>
      <c r="J19" s="109"/>
      <c r="K19" s="110"/>
      <c r="L19" s="112"/>
      <c r="M19" s="110"/>
      <c r="N19" s="112"/>
      <c r="O19" s="69"/>
      <c r="P19" s="104"/>
      <c r="Q19" s="69"/>
      <c r="R19" s="104"/>
      <c r="S19" s="69"/>
      <c r="T19" s="104"/>
    </row>
    <row r="20" spans="2:20" ht="24.95" customHeight="1">
      <c r="B20" s="169"/>
      <c r="C20" s="170"/>
      <c r="D20" s="171"/>
      <c r="E20" s="167"/>
      <c r="F20" s="109"/>
      <c r="G20" s="110"/>
      <c r="H20" s="109"/>
      <c r="I20" s="110"/>
      <c r="J20" s="109"/>
      <c r="K20" s="110"/>
      <c r="L20" s="116"/>
      <c r="M20" s="110"/>
      <c r="N20" s="116"/>
      <c r="O20" s="9"/>
      <c r="P20" s="62"/>
      <c r="Q20" s="69"/>
      <c r="R20" s="115"/>
      <c r="S20" s="69"/>
      <c r="T20" s="115"/>
    </row>
    <row r="21" spans="2:20" ht="24.95" customHeight="1">
      <c r="B21" s="169"/>
      <c r="C21" s="170"/>
      <c r="D21" s="171"/>
      <c r="E21" s="110"/>
      <c r="F21" s="109"/>
      <c r="G21" s="113"/>
      <c r="H21" s="116"/>
      <c r="I21" s="110"/>
      <c r="J21" s="109"/>
      <c r="K21" s="113"/>
      <c r="L21" s="116"/>
      <c r="M21" s="113"/>
      <c r="N21" s="116"/>
      <c r="O21" s="70"/>
      <c r="P21" s="115"/>
      <c r="Q21" s="70"/>
      <c r="R21" s="115"/>
      <c r="S21" s="70"/>
      <c r="T21" s="115"/>
    </row>
    <row r="22" spans="2:20" ht="24.95" customHeight="1">
      <c r="B22" s="169"/>
      <c r="C22" s="170"/>
      <c r="D22" s="171"/>
      <c r="E22" s="111"/>
      <c r="F22" s="109"/>
      <c r="G22" s="113"/>
      <c r="H22" s="116"/>
      <c r="I22" s="110"/>
      <c r="J22" s="109"/>
      <c r="K22" s="113"/>
      <c r="L22" s="116"/>
      <c r="M22" s="113"/>
      <c r="N22" s="116"/>
      <c r="O22" s="70"/>
      <c r="P22" s="115"/>
      <c r="Q22" s="70"/>
      <c r="R22" s="115"/>
      <c r="S22" s="70"/>
      <c r="T22" s="115"/>
    </row>
    <row r="23" spans="2:20" ht="24.95" customHeight="1">
      <c r="B23" s="169"/>
      <c r="C23" s="170"/>
      <c r="D23" s="171"/>
      <c r="E23" s="110"/>
      <c r="F23" s="109"/>
      <c r="G23" s="111"/>
      <c r="H23" s="109"/>
      <c r="I23" s="110"/>
      <c r="J23" s="109"/>
      <c r="K23" s="113"/>
      <c r="L23" s="116"/>
      <c r="M23" s="113"/>
      <c r="N23" s="116"/>
      <c r="O23" s="70"/>
      <c r="P23" s="115"/>
      <c r="Q23" s="70"/>
      <c r="R23" s="115"/>
      <c r="S23" s="70"/>
      <c r="T23" s="115"/>
    </row>
    <row r="24" spans="2:20" ht="24.95" customHeight="1">
      <c r="B24" s="173"/>
      <c r="C24" s="174"/>
      <c r="D24" s="175"/>
      <c r="E24" s="166"/>
      <c r="F24" s="120"/>
      <c r="G24" s="117"/>
      <c r="H24" s="120"/>
      <c r="I24" s="110"/>
      <c r="J24" s="109"/>
      <c r="K24" s="118"/>
      <c r="L24" s="119"/>
      <c r="M24" s="118"/>
      <c r="N24" s="119"/>
      <c r="O24" s="121"/>
      <c r="P24" s="115"/>
      <c r="Q24" s="70"/>
      <c r="R24" s="115"/>
      <c r="S24" s="70"/>
      <c r="T24" s="115"/>
    </row>
    <row r="25" spans="2:20" ht="24.95" customHeight="1">
      <c r="B25" s="173"/>
      <c r="C25" s="174"/>
      <c r="D25" s="175"/>
      <c r="E25" s="166"/>
      <c r="F25" s="120"/>
      <c r="G25" s="117"/>
      <c r="H25" s="120"/>
      <c r="I25" s="110"/>
      <c r="J25" s="109"/>
      <c r="K25" s="118"/>
      <c r="L25" s="119"/>
      <c r="M25" s="118"/>
      <c r="N25" s="119"/>
      <c r="O25" s="121"/>
      <c r="P25" s="115"/>
      <c r="Q25" s="70"/>
      <c r="R25" s="115"/>
      <c r="S25" s="70"/>
      <c r="T25" s="115"/>
    </row>
    <row r="26" spans="2:20" ht="24.95" customHeight="1">
      <c r="B26" s="173"/>
      <c r="C26" s="174"/>
      <c r="D26" s="175"/>
      <c r="E26" s="166"/>
      <c r="F26" s="120"/>
      <c r="G26" s="117"/>
      <c r="H26" s="120"/>
      <c r="I26" s="110"/>
      <c r="J26" s="109"/>
      <c r="K26" s="118"/>
      <c r="L26" s="119"/>
      <c r="M26" s="118"/>
      <c r="N26" s="119"/>
      <c r="O26" s="121"/>
      <c r="P26" s="115"/>
      <c r="Q26" s="70"/>
      <c r="R26" s="115"/>
      <c r="S26" s="70"/>
      <c r="T26" s="115"/>
    </row>
    <row r="27" spans="2:20" ht="24.95" customHeight="1">
      <c r="B27" s="173"/>
      <c r="C27" s="174"/>
      <c r="D27" s="175"/>
      <c r="E27" s="168"/>
      <c r="F27" s="120"/>
      <c r="G27" s="117"/>
      <c r="H27" s="120"/>
      <c r="I27" s="110"/>
      <c r="J27" s="109"/>
      <c r="K27" s="118"/>
      <c r="L27" s="119"/>
      <c r="M27" s="117"/>
      <c r="N27" s="120"/>
      <c r="O27" s="121"/>
      <c r="P27" s="115"/>
      <c r="Q27" s="70"/>
      <c r="R27" s="115"/>
      <c r="S27" s="9"/>
      <c r="T27" s="62"/>
    </row>
    <row r="28" spans="2:20" s="240" customFormat="1" ht="9.75" customHeight="1"/>
    <row r="29" spans="2:20" s="127" customFormat="1" ht="25.5" customHeight="1">
      <c r="B29" s="128"/>
      <c r="C29" s="129" t="s">
        <v>12</v>
      </c>
      <c r="D29" s="130">
        <f>SUM(D12:D27)</f>
        <v>24292.255000000005</v>
      </c>
      <c r="E29" s="56">
        <f>F29/D29</f>
        <v>1</v>
      </c>
      <c r="F29" s="131">
        <f>SUM(F12:F27)</f>
        <v>24292.255000000005</v>
      </c>
      <c r="G29" s="56">
        <v>0</v>
      </c>
      <c r="H29" s="131">
        <f>SUM(H15:H27)</f>
        <v>0</v>
      </c>
      <c r="I29" s="56">
        <f>J29/D29</f>
        <v>0</v>
      </c>
      <c r="J29" s="131">
        <f>SUM(J12:J27)</f>
        <v>0</v>
      </c>
      <c r="K29" s="113"/>
      <c r="L29" s="132"/>
      <c r="M29" s="111"/>
      <c r="N29" s="132"/>
      <c r="O29" s="63"/>
      <c r="P29" s="133"/>
      <c r="Q29" s="63"/>
      <c r="R29" s="133"/>
      <c r="S29" s="63"/>
      <c r="T29" s="133"/>
    </row>
    <row r="30" spans="2:20">
      <c r="B30" s="122"/>
      <c r="C30" s="123"/>
      <c r="D30" s="123"/>
      <c r="E30" s="123"/>
      <c r="F30" s="65"/>
      <c r="G30" s="124"/>
      <c r="H30" s="124"/>
      <c r="I30" s="124"/>
      <c r="J30" s="125"/>
      <c r="K30" s="125"/>
      <c r="L30" s="65"/>
      <c r="M30" s="123"/>
      <c r="N30" s="65"/>
      <c r="O30" s="123"/>
      <c r="P30" s="65"/>
      <c r="Q30" s="123"/>
      <c r="R30" s="65"/>
      <c r="S30" s="123"/>
      <c r="T30" s="126"/>
    </row>
    <row r="31" spans="2:20" s="10" customFormat="1" ht="12.75" customHeight="1">
      <c r="B31" s="11"/>
      <c r="C31" s="12" t="s">
        <v>24</v>
      </c>
      <c r="D31" s="235"/>
      <c r="E31" s="236"/>
      <c r="F31" s="236"/>
      <c r="G31" s="64"/>
      <c r="H31" s="65"/>
      <c r="I31" s="65"/>
      <c r="J31" s="71"/>
      <c r="K31" s="71"/>
      <c r="L31" s="64"/>
      <c r="M31" s="99"/>
      <c r="N31" s="106"/>
      <c r="O31" s="99"/>
      <c r="P31" s="99"/>
      <c r="Q31" s="99"/>
      <c r="R31" s="99"/>
      <c r="S31" s="99"/>
      <c r="T31" s="100"/>
    </row>
    <row r="32" spans="2:20" s="10" customFormat="1" ht="9" customHeight="1">
      <c r="B32" s="11"/>
      <c r="C32" s="12"/>
      <c r="D32" s="236"/>
      <c r="E32" s="236"/>
      <c r="F32" s="236"/>
      <c r="G32" s="65"/>
      <c r="H32" s="65"/>
      <c r="I32" s="65"/>
      <c r="J32" s="71"/>
      <c r="K32" s="71"/>
      <c r="L32" s="64"/>
      <c r="M32" s="99"/>
      <c r="N32" s="99"/>
      <c r="O32" s="99"/>
      <c r="P32" s="99"/>
      <c r="Q32" s="99"/>
      <c r="R32" s="99"/>
      <c r="S32" s="99"/>
      <c r="T32" s="100"/>
    </row>
    <row r="33" spans="2:20" s="10" customFormat="1" ht="17.25" customHeight="1">
      <c r="B33" s="11"/>
      <c r="C33" s="13" t="str">
        <f>ORÇAMENTO!D40</f>
        <v>XANXERÊ, 30/10/2014</v>
      </c>
      <c r="D33" s="239" t="s">
        <v>25</v>
      </c>
      <c r="E33" s="239"/>
      <c r="F33" s="239"/>
      <c r="G33" s="239"/>
      <c r="H33" s="239"/>
      <c r="I33" s="241"/>
      <c r="J33" s="241"/>
      <c r="K33" s="71"/>
      <c r="L33" s="105"/>
      <c r="M33" s="99"/>
      <c r="N33" s="106"/>
      <c r="O33" s="99"/>
      <c r="P33" s="99"/>
      <c r="Q33" s="99"/>
      <c r="R33" s="99"/>
      <c r="S33" s="99"/>
      <c r="T33" s="100"/>
    </row>
    <row r="34" spans="2:20" ht="15.75" customHeight="1" thickBot="1">
      <c r="B34" s="14"/>
      <c r="C34" s="15"/>
      <c r="D34" s="237"/>
      <c r="E34" s="238"/>
      <c r="F34" s="238"/>
      <c r="G34" s="238"/>
      <c r="H34" s="238"/>
      <c r="I34" s="76"/>
      <c r="J34" s="72"/>
      <c r="K34" s="72"/>
      <c r="L34" s="101"/>
      <c r="M34" s="15"/>
      <c r="N34" s="15"/>
      <c r="O34" s="15"/>
      <c r="P34" s="15"/>
      <c r="Q34" s="15"/>
      <c r="R34" s="15"/>
      <c r="S34" s="15"/>
      <c r="T34" s="16"/>
    </row>
    <row r="37" spans="2:20">
      <c r="F37" s="136"/>
      <c r="H37" s="135"/>
    </row>
    <row r="38" spans="2:20">
      <c r="F38" s="136"/>
    </row>
  </sheetData>
  <mergeCells count="31">
    <mergeCell ref="M3:O3"/>
    <mergeCell ref="I7:K7"/>
    <mergeCell ref="D31:F31"/>
    <mergeCell ref="D34:E34"/>
    <mergeCell ref="F34:H34"/>
    <mergeCell ref="D33:E33"/>
    <mergeCell ref="A28:XFD28"/>
    <mergeCell ref="S9:T9"/>
    <mergeCell ref="O9:P9"/>
    <mergeCell ref="F33:J33"/>
    <mergeCell ref="I9:J9"/>
    <mergeCell ref="E9:F9"/>
    <mergeCell ref="C9:C10"/>
    <mergeCell ref="D32:F32"/>
    <mergeCell ref="B9:B10"/>
    <mergeCell ref="P5:Q5"/>
    <mergeCell ref="J2:L2"/>
    <mergeCell ref="C2:H3"/>
    <mergeCell ref="C5:F5"/>
    <mergeCell ref="I4:K4"/>
    <mergeCell ref="I3:K3"/>
    <mergeCell ref="C4:F4"/>
    <mergeCell ref="Q9:R9"/>
    <mergeCell ref="A11:XFD11"/>
    <mergeCell ref="A8:XFD8"/>
    <mergeCell ref="I5:K5"/>
    <mergeCell ref="L5:O5"/>
    <mergeCell ref="M9:N9"/>
    <mergeCell ref="C7:F7"/>
    <mergeCell ref="K9:L9"/>
    <mergeCell ref="G9:H9"/>
  </mergeCells>
  <phoneticPr fontId="15" type="noConversion"/>
  <printOptions verticalCentered="1"/>
  <pageMargins left="0" right="0" top="0.19685039370078741" bottom="0.19685039370078741" header="0.31496062992125984" footer="0.11811023622047245"/>
  <pageSetup paperSize="9" scale="70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CRONOGRMA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RIVAEL</cp:lastModifiedBy>
  <cp:lastPrinted>2014-10-30T15:59:38Z</cp:lastPrinted>
  <dcterms:created xsi:type="dcterms:W3CDTF">2002-12-10T19:10:18Z</dcterms:created>
  <dcterms:modified xsi:type="dcterms:W3CDTF">2014-10-30T16:04:07Z</dcterms:modified>
</cp:coreProperties>
</file>