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ntrole_Interno\dados\Backup Andreza\Andreza\Controle Interno\Diversos\PMAQ\"/>
    </mc:Choice>
  </mc:AlternateContent>
  <workbookProtection workbookAlgorithmName="SHA-512" workbookHashValue="x6mJGX15YxigrlkKda5dhmAzGDUYvOqNudXo3KHy04rTJmn7AHe9UVYWRpzaRn2IlSsT65gPkT9JjD22F95QsA==" workbookSaltValue="eLis+RJPmVEmTV8E/pQBTw==" workbookSpinCount="100000" lockStructure="1"/>
  <bookViews>
    <workbookView xWindow="0" yWindow="0" windowWidth="24000" windowHeight="10320"/>
  </bookViews>
  <sheets>
    <sheet name="Setembro" sheetId="1" r:id="rId1"/>
  </sheets>
  <definedNames>
    <definedName name="_xlnm.Print_Area" localSheetId="0">Setembro!$A$1:$M$264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6" i="1" l="1"/>
  <c r="O173" i="1"/>
  <c r="O174" i="1"/>
  <c r="O175" i="1"/>
  <c r="O176" i="1"/>
  <c r="O177" i="1"/>
  <c r="O178" i="1"/>
  <c r="O179" i="1"/>
  <c r="O180" i="1"/>
  <c r="O200" i="1"/>
  <c r="O201" i="1"/>
  <c r="P201" i="1"/>
  <c r="O202" i="1"/>
  <c r="O203" i="1"/>
  <c r="O204" i="1"/>
  <c r="O205" i="1"/>
  <c r="O206" i="1"/>
  <c r="P206" i="1"/>
  <c r="O207" i="1"/>
  <c r="P207" i="1"/>
  <c r="O208" i="1"/>
  <c r="N180" i="1" l="1"/>
  <c r="O125" i="1"/>
  <c r="O35" i="1"/>
  <c r="N251" i="1" l="1"/>
  <c r="N250" i="1"/>
  <c r="N249" i="1"/>
  <c r="N248" i="1"/>
  <c r="N247" i="1"/>
  <c r="N246" i="1"/>
  <c r="N228" i="1"/>
  <c r="N227" i="1"/>
  <c r="N226" i="1"/>
  <c r="N225" i="1"/>
  <c r="N224" i="1"/>
  <c r="N223" i="1"/>
  <c r="N222" i="1"/>
  <c r="N221" i="1"/>
  <c r="N220" i="1"/>
  <c r="N219" i="1"/>
  <c r="N218" i="1"/>
  <c r="N208" i="1"/>
  <c r="N207" i="1"/>
  <c r="N206" i="1"/>
  <c r="N205" i="1"/>
  <c r="N204" i="1"/>
  <c r="N203" i="1"/>
  <c r="N202" i="1"/>
  <c r="N201" i="1"/>
  <c r="N199" i="1"/>
  <c r="N179" i="1"/>
  <c r="N178" i="1"/>
  <c r="N177" i="1"/>
  <c r="N176" i="1"/>
  <c r="N175" i="1"/>
  <c r="N174" i="1"/>
  <c r="N173" i="1"/>
  <c r="N172" i="1"/>
  <c r="N171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29" i="1"/>
  <c r="N128" i="1"/>
  <c r="N127" i="1"/>
  <c r="N126" i="1"/>
  <c r="N124" i="1"/>
  <c r="N123" i="1"/>
  <c r="N122" i="1"/>
  <c r="N121" i="1"/>
  <c r="N111" i="1"/>
  <c r="N110" i="1"/>
  <c r="N109" i="1"/>
  <c r="N108" i="1"/>
  <c r="N107" i="1"/>
  <c r="N106" i="1"/>
  <c r="N105" i="1"/>
  <c r="N104" i="1"/>
  <c r="N103" i="1"/>
  <c r="N102" i="1"/>
  <c r="N83" i="1"/>
  <c r="N82" i="1"/>
  <c r="N81" i="1"/>
  <c r="N80" i="1"/>
  <c r="N79" i="1"/>
  <c r="N78" i="1"/>
  <c r="N77" i="1"/>
  <c r="N76" i="1"/>
  <c r="N75" i="1"/>
  <c r="N65" i="1"/>
  <c r="N64" i="1"/>
  <c r="N63" i="1"/>
  <c r="N62" i="1"/>
  <c r="N61" i="1"/>
  <c r="N60" i="1"/>
  <c r="N59" i="1"/>
  <c r="N58" i="1"/>
  <c r="N57" i="1"/>
  <c r="N56" i="1"/>
  <c r="N55" i="1"/>
  <c r="N42" i="1"/>
  <c r="N41" i="1"/>
  <c r="N40" i="1"/>
  <c r="N39" i="1"/>
  <c r="N38" i="1"/>
  <c r="N37" i="1"/>
  <c r="N36" i="1"/>
  <c r="N34" i="1"/>
  <c r="N33" i="1"/>
  <c r="N32" i="1"/>
  <c r="N22" i="1"/>
  <c r="N21" i="1"/>
  <c r="N20" i="1"/>
  <c r="N19" i="1"/>
  <c r="N18" i="1"/>
  <c r="N17" i="1"/>
  <c r="O22" i="1"/>
  <c r="O21" i="1"/>
  <c r="O20" i="1"/>
  <c r="O19" i="1"/>
  <c r="O18" i="1"/>
  <c r="O42" i="1"/>
  <c r="O41" i="1"/>
  <c r="O40" i="1"/>
  <c r="O39" i="1"/>
  <c r="O38" i="1"/>
  <c r="O37" i="1"/>
  <c r="O36" i="1"/>
  <c r="O34" i="1"/>
  <c r="O33" i="1"/>
  <c r="P249" i="1"/>
  <c r="O251" i="1"/>
  <c r="O250" i="1"/>
  <c r="O249" i="1"/>
  <c r="O248" i="1"/>
  <c r="O247" i="1"/>
  <c r="O228" i="1"/>
  <c r="O227" i="1"/>
  <c r="O226" i="1"/>
  <c r="O225" i="1"/>
  <c r="O224" i="1"/>
  <c r="O223" i="1"/>
  <c r="O222" i="1"/>
  <c r="O221" i="1"/>
  <c r="O220" i="1"/>
  <c r="O219" i="1"/>
  <c r="O172" i="1"/>
  <c r="P161" i="1"/>
  <c r="O161" i="1"/>
  <c r="O159" i="1"/>
  <c r="O158" i="1"/>
  <c r="O157" i="1"/>
  <c r="O156" i="1"/>
  <c r="O155" i="1"/>
  <c r="O154" i="1"/>
  <c r="O153" i="1"/>
  <c r="O152" i="1"/>
  <c r="O151" i="1"/>
  <c r="O129" i="1"/>
  <c r="O128" i="1"/>
  <c r="O127" i="1"/>
  <c r="O126" i="1"/>
  <c r="O124" i="1"/>
  <c r="O123" i="1"/>
  <c r="O122" i="1"/>
  <c r="O111" i="1"/>
  <c r="O109" i="1"/>
  <c r="O108" i="1"/>
  <c r="O107" i="1"/>
  <c r="O106" i="1"/>
  <c r="O105" i="1"/>
  <c r="O104" i="1"/>
  <c r="O103" i="1"/>
  <c r="O83" i="1"/>
  <c r="O82" i="1"/>
  <c r="O81" i="1"/>
  <c r="O80" i="1"/>
  <c r="O79" i="1"/>
  <c r="O78" i="1"/>
  <c r="O77" i="1"/>
  <c r="O76" i="1"/>
  <c r="O65" i="1"/>
  <c r="O64" i="1"/>
  <c r="O63" i="1"/>
  <c r="O62" i="1"/>
  <c r="O61" i="1"/>
  <c r="O60" i="1"/>
  <c r="O59" i="1"/>
  <c r="O58" i="1"/>
  <c r="O57" i="1"/>
  <c r="O56" i="1"/>
  <c r="M27" i="1"/>
  <c r="O32" i="1" s="1"/>
  <c r="P32" i="1" s="1"/>
  <c r="J249" i="1" l="1"/>
  <c r="J201" i="1"/>
  <c r="J206" i="1"/>
  <c r="J161" i="1"/>
  <c r="P31" i="1"/>
  <c r="O43" i="1"/>
  <c r="P35" i="1" s="1"/>
  <c r="J35" i="1" s="1"/>
  <c r="M241" i="1"/>
  <c r="M213" i="1"/>
  <c r="M194" i="1"/>
  <c r="O199" i="1" s="1"/>
  <c r="M166" i="1"/>
  <c r="M145" i="1"/>
  <c r="M116" i="1"/>
  <c r="O121" i="1" s="1"/>
  <c r="O130" i="1" s="1"/>
  <c r="M97" i="1"/>
  <c r="M70" i="1"/>
  <c r="O75" i="1" s="1"/>
  <c r="P75" i="1" s="1"/>
  <c r="M50" i="1"/>
  <c r="O55" i="1" s="1"/>
  <c r="P55" i="1" s="1"/>
  <c r="M12" i="1"/>
  <c r="O110" i="1" l="1"/>
  <c r="O102" i="1"/>
  <c r="O171" i="1"/>
  <c r="O66" i="1"/>
  <c r="P65" i="1" s="1"/>
  <c r="J65" i="1" s="1"/>
  <c r="O17" i="1"/>
  <c r="P16" i="1" s="1"/>
  <c r="P15" i="1" s="1"/>
  <c r="O246" i="1"/>
  <c r="O252" i="1" s="1"/>
  <c r="O218" i="1"/>
  <c r="J176" i="1"/>
  <c r="O84" i="1"/>
  <c r="P74" i="1"/>
  <c r="P73" i="1" s="1"/>
  <c r="J75" i="1"/>
  <c r="J55" i="1"/>
  <c r="J121" i="1"/>
  <c r="P121" i="1"/>
  <c r="O160" i="1"/>
  <c r="O150" i="1"/>
  <c r="P120" i="1"/>
  <c r="P119" i="1" s="1"/>
  <c r="P41" i="1"/>
  <c r="P42" i="1"/>
  <c r="P39" i="1"/>
  <c r="P40" i="1"/>
  <c r="P37" i="1"/>
  <c r="P38" i="1"/>
  <c r="P36" i="1"/>
  <c r="P33" i="1"/>
  <c r="P34" i="1"/>
  <c r="P219" i="1"/>
  <c r="J219" i="1" s="1"/>
  <c r="P151" i="1"/>
  <c r="J151" i="1" s="1"/>
  <c r="P81" i="1"/>
  <c r="J81" i="1" s="1"/>
  <c r="P76" i="1"/>
  <c r="J76" i="1" s="1"/>
  <c r="P101" i="1" l="1"/>
  <c r="P100" i="1" s="1"/>
  <c r="P246" i="1"/>
  <c r="J246" i="1"/>
  <c r="P77" i="1"/>
  <c r="J77" i="1" s="1"/>
  <c r="O112" i="1"/>
  <c r="P102" i="1"/>
  <c r="J102" i="1"/>
  <c r="P110" i="1"/>
  <c r="J110" i="1"/>
  <c r="P80" i="1"/>
  <c r="J80" i="1" s="1"/>
  <c r="P60" i="1"/>
  <c r="J60" i="1" s="1"/>
  <c r="P58" i="1"/>
  <c r="J58" i="1" s="1"/>
  <c r="P56" i="1"/>
  <c r="J56" i="1" s="1"/>
  <c r="P123" i="1"/>
  <c r="J123" i="1" s="1"/>
  <c r="P127" i="1"/>
  <c r="J127" i="1" s="1"/>
  <c r="P122" i="1"/>
  <c r="J122" i="1" s="1"/>
  <c r="P63" i="1"/>
  <c r="J63" i="1" s="1"/>
  <c r="P64" i="1"/>
  <c r="J64" i="1" s="1"/>
  <c r="P59" i="1"/>
  <c r="J59" i="1" s="1"/>
  <c r="P57" i="1"/>
  <c r="J57" i="1" s="1"/>
  <c r="P62" i="1"/>
  <c r="J62" i="1" s="1"/>
  <c r="P245" i="1"/>
  <c r="P244" i="1" s="1"/>
  <c r="P248" i="1" s="1"/>
  <c r="J248" i="1" s="1"/>
  <c r="P106" i="1"/>
  <c r="J106" i="1" s="1"/>
  <c r="P199" i="1"/>
  <c r="J199" i="1" s="1"/>
  <c r="P198" i="1"/>
  <c r="O209" i="1"/>
  <c r="P61" i="1"/>
  <c r="J61" i="1" s="1"/>
  <c r="O23" i="1"/>
  <c r="P18" i="1" s="1"/>
  <c r="J18" i="1" s="1"/>
  <c r="P103" i="1"/>
  <c r="J103" i="1" s="1"/>
  <c r="O181" i="1"/>
  <c r="P174" i="1" s="1"/>
  <c r="P171" i="1"/>
  <c r="P170" i="1"/>
  <c r="P218" i="1"/>
  <c r="J218" i="1" s="1"/>
  <c r="O229" i="1"/>
  <c r="P217" i="1"/>
  <c r="P216" i="1" s="1"/>
  <c r="P78" i="1"/>
  <c r="J78" i="1" s="1"/>
  <c r="P125" i="1"/>
  <c r="J125" i="1" s="1"/>
  <c r="P126" i="1"/>
  <c r="J126" i="1" s="1"/>
  <c r="P79" i="1"/>
  <c r="J79" i="1" s="1"/>
  <c r="P82" i="1"/>
  <c r="J82" i="1" s="1"/>
  <c r="P83" i="1"/>
  <c r="J83" i="1" s="1"/>
  <c r="P129" i="1"/>
  <c r="J129" i="1" s="1"/>
  <c r="P128" i="1"/>
  <c r="J128" i="1" s="1"/>
  <c r="P124" i="1"/>
  <c r="J124" i="1" s="1"/>
  <c r="P150" i="1"/>
  <c r="J150" i="1" s="1"/>
  <c r="P149" i="1"/>
  <c r="O162" i="1"/>
  <c r="J160" i="1"/>
  <c r="P160" i="1"/>
  <c r="P19" i="1"/>
  <c r="J19" i="1" s="1"/>
  <c r="P17" i="1"/>
  <c r="J17" i="1" s="1"/>
  <c r="P109" i="1" l="1"/>
  <c r="J109" i="1" s="1"/>
  <c r="P224" i="1"/>
  <c r="J224" i="1" s="1"/>
  <c r="P108" i="1"/>
  <c r="J108" i="1" s="1"/>
  <c r="P107" i="1"/>
  <c r="J107" i="1" s="1"/>
  <c r="P104" i="1"/>
  <c r="J104" i="1" s="1"/>
  <c r="P111" i="1"/>
  <c r="J111" i="1" s="1"/>
  <c r="P105" i="1"/>
  <c r="J105" i="1" s="1"/>
  <c r="J171" i="1"/>
  <c r="P178" i="1"/>
  <c r="J178" i="1" s="1"/>
  <c r="P175" i="1"/>
  <c r="J175" i="1" s="1"/>
  <c r="P177" i="1"/>
  <c r="J177" i="1" s="1"/>
  <c r="P173" i="1"/>
  <c r="J173" i="1" s="1"/>
  <c r="P179" i="1"/>
  <c r="J179" i="1" s="1"/>
  <c r="P180" i="1"/>
  <c r="J180" i="1" s="1"/>
  <c r="P22" i="1"/>
  <c r="J22" i="1" s="1"/>
  <c r="P200" i="1"/>
  <c r="J200" i="1" s="1"/>
  <c r="P205" i="1"/>
  <c r="J205" i="1" s="1"/>
  <c r="P208" i="1"/>
  <c r="J208" i="1" s="1"/>
  <c r="P204" i="1"/>
  <c r="J204" i="1" s="1"/>
  <c r="P202" i="1"/>
  <c r="J202" i="1" s="1"/>
  <c r="P203" i="1"/>
  <c r="J203" i="1" s="1"/>
  <c r="P21" i="1"/>
  <c r="J21" i="1" s="1"/>
  <c r="P20" i="1"/>
  <c r="J20" i="1" s="1"/>
  <c r="P155" i="1"/>
  <c r="J155" i="1" s="1"/>
  <c r="P159" i="1"/>
  <c r="J159" i="1" s="1"/>
  <c r="J66" i="1"/>
  <c r="K66" i="1" s="1"/>
  <c r="P66" i="1"/>
  <c r="Q66" i="1" s="1"/>
  <c r="J207" i="1"/>
  <c r="P251" i="1"/>
  <c r="J251" i="1" s="1"/>
  <c r="P250" i="1"/>
  <c r="J250" i="1" s="1"/>
  <c r="P225" i="1"/>
  <c r="J225" i="1" s="1"/>
  <c r="P221" i="1"/>
  <c r="J221" i="1" s="1"/>
  <c r="P226" i="1"/>
  <c r="J226" i="1" s="1"/>
  <c r="P222" i="1"/>
  <c r="J222" i="1" s="1"/>
  <c r="P227" i="1"/>
  <c r="J227" i="1" s="1"/>
  <c r="P223" i="1"/>
  <c r="J223" i="1" s="1"/>
  <c r="P228" i="1"/>
  <c r="J228" i="1" s="1"/>
  <c r="P220" i="1"/>
  <c r="J174" i="1"/>
  <c r="P172" i="1"/>
  <c r="J172" i="1" s="1"/>
  <c r="P247" i="1"/>
  <c r="J247" i="1" s="1"/>
  <c r="P84" i="1"/>
  <c r="Q84" i="1" s="1"/>
  <c r="J130" i="1"/>
  <c r="K130" i="1" s="1"/>
  <c r="P130" i="1"/>
  <c r="Q130" i="1" s="1"/>
  <c r="P152" i="1"/>
  <c r="P154" i="1"/>
  <c r="J154" i="1" s="1"/>
  <c r="P157" i="1"/>
  <c r="J157" i="1" s="1"/>
  <c r="P158" i="1"/>
  <c r="J158" i="1" s="1"/>
  <c r="P153" i="1"/>
  <c r="J153" i="1" s="1"/>
  <c r="P156" i="1"/>
  <c r="J156" i="1" s="1"/>
  <c r="J84" i="1"/>
  <c r="K84" i="1" s="1"/>
  <c r="J112" i="1" l="1"/>
  <c r="K112" i="1" s="1"/>
  <c r="P112" i="1"/>
  <c r="Q112" i="1" s="1"/>
  <c r="J23" i="1"/>
  <c r="K23" i="1" s="1"/>
  <c r="P181" i="1"/>
  <c r="Q181" i="1" s="1"/>
  <c r="P252" i="1"/>
  <c r="Q252" i="1" s="1"/>
  <c r="P23" i="1"/>
  <c r="Q23" i="1" s="1"/>
  <c r="J181" i="1"/>
  <c r="K181" i="1" s="1"/>
  <c r="J252" i="1"/>
  <c r="K252" i="1" s="1"/>
  <c r="J209" i="1"/>
  <c r="K209" i="1" s="1"/>
  <c r="P209" i="1"/>
  <c r="Q209" i="1" s="1"/>
  <c r="J220" i="1"/>
  <c r="J229" i="1" s="1"/>
  <c r="K229" i="1" s="1"/>
  <c r="P229" i="1"/>
  <c r="Q229" i="1" s="1"/>
  <c r="J152" i="1"/>
  <c r="J162" i="1" s="1"/>
  <c r="K162" i="1" s="1"/>
  <c r="P162" i="1"/>
  <c r="Q162" i="1" s="1"/>
  <c r="J32" i="1"/>
  <c r="J34" i="1"/>
  <c r="J37" i="1"/>
  <c r="J42" i="1"/>
  <c r="J40" i="1"/>
  <c r="J39" i="1"/>
  <c r="J41" i="1"/>
  <c r="J36" i="1"/>
  <c r="J38" i="1"/>
  <c r="P43" i="1" l="1"/>
  <c r="Q43" i="1" s="1"/>
  <c r="J33" i="1"/>
  <c r="J43" i="1" s="1"/>
  <c r="K43" i="1" s="1"/>
</calcChain>
</file>

<file path=xl/sharedStrings.xml><?xml version="1.0" encoding="utf-8"?>
<sst xmlns="http://schemas.openxmlformats.org/spreadsheetml/2006/main" count="472" uniqueCount="205">
  <si>
    <t>ESTADO DE SANTA CATARINA</t>
  </si>
  <si>
    <t>PREFEITURA MUNICIPAL DE XANXERÊ</t>
  </si>
  <si>
    <t>SECRETARIA MUNICIPAL DA SAÚDE</t>
  </si>
  <si>
    <t>RUA:  CORONEL SANTOS MARINHO, 116 – CENTRO – FONE: (49) 34418585</t>
  </si>
  <si>
    <t>RELATÓRIO INCENTIVO PMAQ</t>
  </si>
  <si>
    <t>NOME</t>
  </si>
  <si>
    <t>CBO</t>
  </si>
  <si>
    <t>RECEBER</t>
  </si>
  <si>
    <t>APTO</t>
  </si>
  <si>
    <t>OBSERVAÇÃO</t>
  </si>
  <si>
    <t>Andrea Ferraz de Oliveira</t>
  </si>
  <si>
    <t>Jacira de Oliveira Mallman</t>
  </si>
  <si>
    <t>Roselce Farrapo Lara</t>
  </si>
  <si>
    <t>Vanessa Colling</t>
  </si>
  <si>
    <t>Suzanne Cristina Abido*</t>
  </si>
  <si>
    <t>Mariluci Neiss*</t>
  </si>
  <si>
    <t>Claudete de Fatima Anacleto</t>
  </si>
  <si>
    <t>Raquel Machado Schvartz</t>
  </si>
  <si>
    <t>Wilson Eleuterio Telles</t>
  </si>
  <si>
    <t>Juraci Maria Bernardi</t>
  </si>
  <si>
    <t>Karine de Velen Rodrigues</t>
  </si>
  <si>
    <t>Lidia Mayna Miglioranza</t>
  </si>
  <si>
    <t>Marli Aparecida Martinelli</t>
  </si>
  <si>
    <t>Claudete Janete Breier*</t>
  </si>
  <si>
    <t>Vanessa Lang Isoton</t>
  </si>
  <si>
    <t>Claciane Muller</t>
  </si>
  <si>
    <t>Dejane Padilha</t>
  </si>
  <si>
    <t>Elizangela Ramos Stvekmanns</t>
  </si>
  <si>
    <t>Heliete Fiorentin</t>
  </si>
  <si>
    <t>Marli Martins</t>
  </si>
  <si>
    <t>Doroti Salete Paludo Ferraz</t>
  </si>
  <si>
    <t>Joice de Fatima dos Santos</t>
  </si>
  <si>
    <t>Magda de Moura Camargo</t>
  </si>
  <si>
    <t>Rosa Maria Brazzo Vaseak</t>
  </si>
  <si>
    <t>Barbara Graciele Pandolfo*</t>
  </si>
  <si>
    <t>Aline Ferronatto</t>
  </si>
  <si>
    <t>Juliana Cristina Heidrich</t>
  </si>
  <si>
    <t>Maria Helena Rosa da Silva</t>
  </si>
  <si>
    <t>Clarice dos Santos Ferreira</t>
  </si>
  <si>
    <t>Izabel Salles Borges</t>
  </si>
  <si>
    <t>Jandira Maria Arno</t>
  </si>
  <si>
    <t>Nilse Dallacqua</t>
  </si>
  <si>
    <t>Ingrid Tainah Frare Vartha</t>
  </si>
  <si>
    <t>Carla Regina Benedetti</t>
  </si>
  <si>
    <t>Marta Francisnara Dala Riva</t>
  </si>
  <si>
    <t>Rosmeri Volpato</t>
  </si>
  <si>
    <t>Eliane Maria Andrin Todeschini</t>
  </si>
  <si>
    <t>Marilde Rodrigues Vicente</t>
  </si>
  <si>
    <t>Marta Antunes</t>
  </si>
  <si>
    <t>Alexandra Pedroso de Campos</t>
  </si>
  <si>
    <t>Marcia Marques Andrade</t>
  </si>
  <si>
    <t>Claudete Maria Granoski Molmann</t>
  </si>
  <si>
    <t>Jucemara Salete Finger</t>
  </si>
  <si>
    <t>Zunildes Italia Lemos Alff</t>
  </si>
  <si>
    <t>Claudia Terezinha Mendes</t>
  </si>
  <si>
    <t>Geni Silva</t>
  </si>
  <si>
    <t>Suelen Cristina Kufner</t>
  </si>
  <si>
    <t>Mario Alberto Barbosa</t>
  </si>
  <si>
    <t>Programa Mais Médico</t>
  </si>
  <si>
    <t>Rejane Gubert</t>
  </si>
  <si>
    <t>Claudia Bruna Dazzi</t>
  </si>
  <si>
    <t>Josiane Oliveira Mallman</t>
  </si>
  <si>
    <t>Mercedes Lourdes de Lima</t>
  </si>
  <si>
    <t>Nilse Rodrigues</t>
  </si>
  <si>
    <t>Sonia Dal Molin Neckel</t>
  </si>
  <si>
    <t>Lucas Delazari</t>
  </si>
  <si>
    <t>Juliana Aparecida Pasetti*</t>
  </si>
  <si>
    <t>Dirlei Koserski de Saibro</t>
  </si>
  <si>
    <t>Viviane Bassotto</t>
  </si>
  <si>
    <t>Celia Aparecida Gomes Santos</t>
  </si>
  <si>
    <t>Iria Marli Juver Moraes</t>
  </si>
  <si>
    <t>Ledi Ivete Chiossi</t>
  </si>
  <si>
    <t>Luana Agnoletto*</t>
  </si>
  <si>
    <t>Marco Antonio Nass</t>
  </si>
  <si>
    <t>Rosane Bergamaschi</t>
  </si>
  <si>
    <t>Rosane vaz Borges</t>
  </si>
  <si>
    <t>Fernanda Teston Lopes</t>
  </si>
  <si>
    <t>Janice Graciele Garghetti de Lima</t>
  </si>
  <si>
    <t>Juliana Camilotti</t>
  </si>
  <si>
    <t>Aposentadoria Invalidez</t>
  </si>
  <si>
    <t>Luciana Camilotti</t>
  </si>
  <si>
    <t>Nilza Gonzaga da Silva</t>
  </si>
  <si>
    <t>Auxilio Doença</t>
  </si>
  <si>
    <t>Katia Daniela Iop Pedrotti*</t>
  </si>
  <si>
    <t>Michely Evelin Ficagna</t>
  </si>
  <si>
    <t>MATRIC</t>
  </si>
  <si>
    <t>Médico Residente</t>
  </si>
  <si>
    <t>Loreci de Fátima Vicari Soligo</t>
  </si>
  <si>
    <t>Rosane Dias de Godoy</t>
  </si>
  <si>
    <t>Ivania Alves da Luz</t>
  </si>
  <si>
    <t>Jucara Lanzarin do Amarante</t>
  </si>
  <si>
    <t>Marineide de Fatima Zanotto</t>
  </si>
  <si>
    <t>Marli Isabel Pezzini Zaffari</t>
  </si>
  <si>
    <t>Marli Pertuzzatti</t>
  </si>
  <si>
    <t>Nilza Richardt Bin</t>
  </si>
  <si>
    <t>Raquel Madalena Martins Ugolin</t>
  </si>
  <si>
    <t>Claudete Teresinha Azevedo*</t>
  </si>
  <si>
    <t>Yvel Mara Aneli</t>
  </si>
  <si>
    <t>Elisabete de Fátima Berlato</t>
  </si>
  <si>
    <t>Leodina Sonza Giroletti</t>
  </si>
  <si>
    <t>Joseandra Putrich</t>
  </si>
  <si>
    <t>Rafaela Pavan</t>
  </si>
  <si>
    <t>Marinez Maria Zancanaro</t>
  </si>
  <si>
    <t>Marisangela Paula Basso Gava</t>
  </si>
  <si>
    <t>Coordenadora Atenção Básica</t>
  </si>
  <si>
    <t>Diretora Administrativa</t>
  </si>
  <si>
    <t>Irene Salete Goralski</t>
  </si>
  <si>
    <t>Gestora Municipal de Saúde</t>
  </si>
  <si>
    <t>Marlei Sechini Migloranza</t>
  </si>
  <si>
    <t>Marenilce Rodrigues</t>
  </si>
  <si>
    <t>Adriana Alves de Andrades</t>
  </si>
  <si>
    <t>Ana Kosloski</t>
  </si>
  <si>
    <t>Cleunice de Fatima Rezende</t>
  </si>
  <si>
    <t>X</t>
  </si>
  <si>
    <t>Carolina de Andrade</t>
  </si>
  <si>
    <t>Aposentada por Invalidez</t>
  </si>
  <si>
    <r>
      <rPr>
        <b/>
        <sz val="11"/>
        <color theme="1"/>
        <rFont val="Arial"/>
        <family val="2"/>
      </rPr>
      <t>OBSERVAÇÃO:</t>
    </r>
    <r>
      <rPr>
        <sz val="11"/>
        <color theme="1"/>
        <rFont val="Arial"/>
        <family val="2"/>
      </rPr>
      <t xml:space="preserve"> (*) Coordenador do PMAQ.</t>
    </r>
  </si>
  <si>
    <t>Aline Aparecida Assolini*</t>
  </si>
  <si>
    <t>Marco Aurelio Orssatto Ferronato**</t>
  </si>
  <si>
    <t xml:space="preserve">                                     (**) Coordenador do PMAQ Saúde Bucal.</t>
  </si>
  <si>
    <t>Data Recebimento</t>
  </si>
  <si>
    <t>Valor recebido</t>
  </si>
  <si>
    <t>Valor</t>
  </si>
  <si>
    <t>Classificação</t>
  </si>
  <si>
    <t>Valor por equipe</t>
  </si>
  <si>
    <t>Coordenadora do PMAQ</t>
  </si>
  <si>
    <t>Valor Por Equipe</t>
  </si>
  <si>
    <t>Valor do incentivo</t>
  </si>
  <si>
    <t>INAPTO</t>
  </si>
  <si>
    <t>TOTAL</t>
  </si>
  <si>
    <t>BOM</t>
  </si>
  <si>
    <t>MUITO BOM</t>
  </si>
  <si>
    <r>
      <t xml:space="preserve">ANO: </t>
    </r>
    <r>
      <rPr>
        <sz val="11"/>
        <color theme="1"/>
        <rFont val="Arial"/>
        <family val="2"/>
      </rPr>
      <t>2018</t>
    </r>
  </si>
  <si>
    <r>
      <t xml:space="preserve">UBS: </t>
    </r>
    <r>
      <rPr>
        <sz val="11"/>
        <color theme="1"/>
        <rFont val="Arial"/>
        <family val="2"/>
      </rPr>
      <t>TONIAL</t>
    </r>
  </si>
  <si>
    <r>
      <t xml:space="preserve">ÁREA: </t>
    </r>
    <r>
      <rPr>
        <sz val="11"/>
        <color theme="1"/>
        <rFont val="Arial"/>
        <family val="2"/>
      </rPr>
      <t>01</t>
    </r>
  </si>
  <si>
    <r>
      <t xml:space="preserve">CNES: </t>
    </r>
    <r>
      <rPr>
        <sz val="11"/>
        <color theme="1"/>
        <rFont val="Arial"/>
        <family val="2"/>
      </rPr>
      <t>7212836</t>
    </r>
  </si>
  <si>
    <r>
      <t xml:space="preserve">INE: </t>
    </r>
    <r>
      <rPr>
        <sz val="11"/>
        <color theme="1"/>
        <rFont val="Arial"/>
        <family val="2"/>
      </rPr>
      <t>0000418544</t>
    </r>
  </si>
  <si>
    <r>
      <t xml:space="preserve">UBS: </t>
    </r>
    <r>
      <rPr>
        <sz val="11"/>
        <color theme="1"/>
        <rFont val="Arial"/>
        <family val="2"/>
      </rPr>
      <t>DR LAURO ZAWASKI</t>
    </r>
  </si>
  <si>
    <r>
      <t xml:space="preserve">ÁREA: </t>
    </r>
    <r>
      <rPr>
        <sz val="11"/>
        <color theme="1"/>
        <rFont val="Arial"/>
        <family val="2"/>
      </rPr>
      <t>02</t>
    </r>
  </si>
  <si>
    <r>
      <t xml:space="preserve">CNES: </t>
    </r>
    <r>
      <rPr>
        <sz val="11"/>
        <color theme="1"/>
        <rFont val="Arial"/>
        <family val="2"/>
      </rPr>
      <t>2411407</t>
    </r>
  </si>
  <si>
    <r>
      <t xml:space="preserve">INE: </t>
    </r>
    <r>
      <rPr>
        <sz val="11"/>
        <color theme="1"/>
        <rFont val="Arial"/>
        <family val="2"/>
      </rPr>
      <t>0000418471</t>
    </r>
  </si>
  <si>
    <r>
      <t xml:space="preserve">UBS: </t>
    </r>
    <r>
      <rPr>
        <sz val="11"/>
        <color theme="1"/>
        <rFont val="Arial"/>
        <family val="2"/>
      </rPr>
      <t>PAULINA LUNARDELLI BALDI</t>
    </r>
  </si>
  <si>
    <r>
      <t xml:space="preserve">ÁREA: </t>
    </r>
    <r>
      <rPr>
        <sz val="11"/>
        <color theme="1"/>
        <rFont val="Arial"/>
        <family val="2"/>
      </rPr>
      <t>03</t>
    </r>
  </si>
  <si>
    <r>
      <t xml:space="preserve">CNES: </t>
    </r>
    <r>
      <rPr>
        <sz val="11"/>
        <color theme="1"/>
        <rFont val="Arial"/>
        <family val="2"/>
      </rPr>
      <t>2411385</t>
    </r>
  </si>
  <si>
    <r>
      <t xml:space="preserve">INE: </t>
    </r>
    <r>
      <rPr>
        <sz val="11"/>
        <color theme="1"/>
        <rFont val="Arial"/>
        <family val="2"/>
      </rPr>
      <t>0000418463</t>
    </r>
  </si>
  <si>
    <r>
      <t xml:space="preserve">UBS: </t>
    </r>
    <r>
      <rPr>
        <sz val="11"/>
        <color theme="1"/>
        <rFont val="Arial"/>
        <family val="2"/>
      </rPr>
      <t>DELAIDE BONATTO</t>
    </r>
  </si>
  <si>
    <r>
      <t xml:space="preserve">ÁREA: </t>
    </r>
    <r>
      <rPr>
        <sz val="11"/>
        <color theme="1"/>
        <rFont val="Arial"/>
        <family val="2"/>
      </rPr>
      <t>04</t>
    </r>
  </si>
  <si>
    <r>
      <t xml:space="preserve">CNES: </t>
    </r>
    <r>
      <rPr>
        <sz val="11"/>
        <color theme="1"/>
        <rFont val="Arial"/>
        <family val="2"/>
      </rPr>
      <t>2411334</t>
    </r>
  </si>
  <si>
    <r>
      <t xml:space="preserve">INE: </t>
    </r>
    <r>
      <rPr>
        <sz val="11"/>
        <color theme="1"/>
        <rFont val="Arial"/>
        <family val="2"/>
      </rPr>
      <t>0000418439</t>
    </r>
  </si>
  <si>
    <r>
      <t xml:space="preserve">UBS: </t>
    </r>
    <r>
      <rPr>
        <sz val="11"/>
        <color theme="1"/>
        <rFont val="Arial"/>
        <family val="2"/>
      </rPr>
      <t>DR OTAVIO CELSO RAUEN</t>
    </r>
  </si>
  <si>
    <r>
      <t xml:space="preserve">ÁREA: </t>
    </r>
    <r>
      <rPr>
        <sz val="11"/>
        <color theme="1"/>
        <rFont val="Arial"/>
        <family val="2"/>
      </rPr>
      <t>05</t>
    </r>
  </si>
  <si>
    <r>
      <t xml:space="preserve">CNES: </t>
    </r>
    <r>
      <rPr>
        <sz val="11"/>
        <color theme="1"/>
        <rFont val="Arial"/>
        <family val="2"/>
      </rPr>
      <t>2411318</t>
    </r>
  </si>
  <si>
    <r>
      <t xml:space="preserve">INE: </t>
    </r>
    <r>
      <rPr>
        <sz val="11"/>
        <color theme="1"/>
        <rFont val="Arial"/>
        <family val="2"/>
      </rPr>
      <t>0000418420</t>
    </r>
  </si>
  <si>
    <r>
      <t xml:space="preserve">UBS: </t>
    </r>
    <r>
      <rPr>
        <sz val="11"/>
        <color theme="1"/>
        <rFont val="Arial"/>
        <family val="2"/>
      </rPr>
      <t>HELIO DOS ANJOS ORTIZ</t>
    </r>
  </si>
  <si>
    <r>
      <t xml:space="preserve">ÁREA: </t>
    </r>
    <r>
      <rPr>
        <sz val="11"/>
        <color theme="1"/>
        <rFont val="Arial"/>
        <family val="2"/>
      </rPr>
      <t>06</t>
    </r>
  </si>
  <si>
    <r>
      <t xml:space="preserve">CNES: </t>
    </r>
    <r>
      <rPr>
        <sz val="11"/>
        <color theme="1"/>
        <rFont val="Arial"/>
        <family val="2"/>
      </rPr>
      <t>2411377</t>
    </r>
  </si>
  <si>
    <r>
      <t xml:space="preserve">INE: </t>
    </r>
    <r>
      <rPr>
        <sz val="11"/>
        <color theme="1"/>
        <rFont val="Arial"/>
        <family val="2"/>
      </rPr>
      <t>0000418455</t>
    </r>
  </si>
  <si>
    <r>
      <t xml:space="preserve">UBS: </t>
    </r>
    <r>
      <rPr>
        <sz val="11"/>
        <color theme="1"/>
        <rFont val="Arial"/>
        <family val="2"/>
      </rPr>
      <t>DR ALAOR ALMEIDA LOVATEL</t>
    </r>
  </si>
  <si>
    <r>
      <t xml:space="preserve">ÁREA: </t>
    </r>
    <r>
      <rPr>
        <sz val="11"/>
        <color theme="1"/>
        <rFont val="Arial"/>
        <family val="2"/>
      </rPr>
      <t>07</t>
    </r>
  </si>
  <si>
    <r>
      <t xml:space="preserve">CNES: </t>
    </r>
    <r>
      <rPr>
        <sz val="11"/>
        <color theme="1"/>
        <rFont val="Arial"/>
        <family val="2"/>
      </rPr>
      <t>2689626</t>
    </r>
  </si>
  <si>
    <r>
      <t xml:space="preserve">INE: </t>
    </r>
    <r>
      <rPr>
        <sz val="11"/>
        <color theme="1"/>
        <rFont val="Arial"/>
        <family val="2"/>
      </rPr>
      <t>0000418498</t>
    </r>
  </si>
  <si>
    <r>
      <t xml:space="preserve">UBS: </t>
    </r>
    <r>
      <rPr>
        <sz val="11"/>
        <color theme="1"/>
        <rFont val="Arial"/>
        <family val="2"/>
      </rPr>
      <t>JACOB SIRENA</t>
    </r>
  </si>
  <si>
    <r>
      <t xml:space="preserve">ÁREA: </t>
    </r>
    <r>
      <rPr>
        <sz val="11"/>
        <color theme="1"/>
        <rFont val="Arial"/>
        <family val="2"/>
      </rPr>
      <t>08</t>
    </r>
  </si>
  <si>
    <r>
      <t xml:space="preserve">CNES: </t>
    </r>
    <r>
      <rPr>
        <sz val="11"/>
        <color theme="1"/>
        <rFont val="Arial"/>
        <family val="2"/>
      </rPr>
      <t>3178692</t>
    </r>
  </si>
  <si>
    <r>
      <t xml:space="preserve">INE: </t>
    </r>
    <r>
      <rPr>
        <sz val="11"/>
        <color theme="1"/>
        <rFont val="Arial"/>
        <family val="2"/>
      </rPr>
      <t>0000418528</t>
    </r>
  </si>
  <si>
    <r>
      <t xml:space="preserve">UBS: </t>
    </r>
    <r>
      <rPr>
        <sz val="11"/>
        <color theme="1"/>
        <rFont val="Arial"/>
        <family val="2"/>
      </rPr>
      <t>ADEVANIR ROSA LOPES</t>
    </r>
  </si>
  <si>
    <r>
      <t xml:space="preserve">ÁREA: </t>
    </r>
    <r>
      <rPr>
        <sz val="11"/>
        <color theme="1"/>
        <rFont val="Arial"/>
        <family val="2"/>
      </rPr>
      <t>09</t>
    </r>
  </si>
  <si>
    <r>
      <t xml:space="preserve">CNES: </t>
    </r>
    <r>
      <rPr>
        <sz val="11"/>
        <color theme="1"/>
        <rFont val="Arial"/>
        <family val="2"/>
      </rPr>
      <t>3059790</t>
    </r>
  </si>
  <si>
    <r>
      <t xml:space="preserve">INE: </t>
    </r>
    <r>
      <rPr>
        <sz val="11"/>
        <color theme="1"/>
        <rFont val="Arial"/>
        <family val="2"/>
      </rPr>
      <t>0000418501</t>
    </r>
  </si>
  <si>
    <r>
      <t xml:space="preserve">UBS: </t>
    </r>
    <r>
      <rPr>
        <sz val="11"/>
        <color theme="1"/>
        <rFont val="Arial"/>
        <family val="2"/>
      </rPr>
      <t>ARNO VIVAN</t>
    </r>
  </si>
  <si>
    <r>
      <t xml:space="preserve">ÁREA: </t>
    </r>
    <r>
      <rPr>
        <sz val="11"/>
        <color theme="1"/>
        <rFont val="Arial"/>
        <family val="2"/>
      </rPr>
      <t>10</t>
    </r>
  </si>
  <si>
    <r>
      <t xml:space="preserve">CNES: </t>
    </r>
    <r>
      <rPr>
        <sz val="11"/>
        <color theme="1"/>
        <rFont val="Arial"/>
        <family val="2"/>
      </rPr>
      <t>3642860</t>
    </r>
  </si>
  <si>
    <r>
      <t xml:space="preserve">INE: </t>
    </r>
    <r>
      <rPr>
        <sz val="11"/>
        <color theme="1"/>
        <rFont val="Arial"/>
        <family val="2"/>
      </rPr>
      <t>0000418536</t>
    </r>
  </si>
  <si>
    <r>
      <t xml:space="preserve">UBS: </t>
    </r>
    <r>
      <rPr>
        <sz val="11"/>
        <color theme="1"/>
        <rFont val="Arial"/>
        <family val="2"/>
      </rPr>
      <t>LUIZ ZACARON</t>
    </r>
  </si>
  <si>
    <r>
      <t xml:space="preserve">ÁREA: </t>
    </r>
    <r>
      <rPr>
        <sz val="11"/>
        <color theme="1"/>
        <rFont val="Arial"/>
        <family val="2"/>
      </rPr>
      <t>11</t>
    </r>
  </si>
  <si>
    <r>
      <t xml:space="preserve">CNES: </t>
    </r>
    <r>
      <rPr>
        <sz val="11"/>
        <color theme="1"/>
        <rFont val="Arial"/>
        <family val="2"/>
      </rPr>
      <t>7636563</t>
    </r>
  </si>
  <si>
    <r>
      <t xml:space="preserve">INE: </t>
    </r>
    <r>
      <rPr>
        <sz val="11"/>
        <color theme="1"/>
        <rFont val="Arial"/>
        <family val="2"/>
      </rPr>
      <t>0001563211</t>
    </r>
  </si>
  <si>
    <t xml:space="preserve">Maria Regina Ribeiro </t>
  </si>
  <si>
    <t>Quant. Aptos</t>
  </si>
  <si>
    <t>Quant. 20%</t>
  </si>
  <si>
    <t>Fabio Antonio Vanzin Prezzotto</t>
  </si>
  <si>
    <t>Lucimar Deitos</t>
  </si>
  <si>
    <t>João Paulo Moreira do Prado</t>
  </si>
  <si>
    <t>Julia Wolf Morgenstern*</t>
  </si>
  <si>
    <t>Tania Aparecida Giroleta de Barros</t>
  </si>
  <si>
    <t>Jéssica Duz Mendes Machado*</t>
  </si>
  <si>
    <t>COMPETÊNCIA: DEZEMBRO</t>
  </si>
  <si>
    <t>Exonerada em 14/12/2018</t>
  </si>
  <si>
    <t>x</t>
  </si>
  <si>
    <t>Férias de 03 a 31/12/2018</t>
  </si>
  <si>
    <t>Atestado de 17 a 19/12/2018</t>
  </si>
  <si>
    <t>Mateus Khral</t>
  </si>
  <si>
    <t>Admissão  13/12/2018</t>
  </si>
  <si>
    <t>Auxilio doença 10 a 31/12/2018</t>
  </si>
  <si>
    <t>Férias 27 a 31/12/2018</t>
  </si>
  <si>
    <t>Férias 10 a 31/12/2018</t>
  </si>
  <si>
    <t>Fernando Ebers**</t>
  </si>
  <si>
    <t>Sara Cristina do Amaral</t>
  </si>
  <si>
    <t>Até 12/12/18 fez 20h a partir de 13/12/18 fez 40h não tem produção</t>
  </si>
  <si>
    <t>Exoneraçaõ 12/12/2018</t>
  </si>
  <si>
    <t>Férias de 26 a 31/12/2018</t>
  </si>
  <si>
    <t>Férias de 01 a 04/12/2018</t>
  </si>
  <si>
    <t>Férias de 10 a 31/12/2018</t>
  </si>
  <si>
    <t>Licença 10 a 31/12/2018</t>
  </si>
  <si>
    <t>Férias de 01 a 03/12/2018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</si>
</sst>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1" xfId="0" applyFont="1" applyBorder="1"/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0" fillId="0" borderId="0" xfId="0" applyNumberFormat="1"/>
    <xf numFmtId="43" fontId="0" fillId="0" borderId="0" xfId="1" applyFont="1" applyAlignment="1">
      <alignment shrinkToFit="1"/>
    </xf>
    <xf numFmtId="43" fontId="0" fillId="0" borderId="0" xfId="0" applyNumberFormat="1" applyAlignment="1">
      <alignment shrinkToFit="1"/>
    </xf>
    <xf numFmtId="4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3" fillId="0" borderId="7" xfId="0" applyNumberFormat="1" applyFont="1" applyBorder="1" applyAlignment="1">
      <alignment horizontal="center" vertical="center" shrinkToFit="1"/>
    </xf>
    <xf numFmtId="164" fontId="0" fillId="0" borderId="0" xfId="0" applyNumberFormat="1" applyAlignment="1">
      <alignment shrinkToFit="1"/>
    </xf>
    <xf numFmtId="0" fontId="3" fillId="0" borderId="1" xfId="0" applyFont="1" applyBorder="1" applyAlignment="1">
      <alignment shrinkToFit="1"/>
    </xf>
    <xf numFmtId="9" fontId="0" fillId="0" borderId="0" xfId="0" applyNumberFormat="1" applyAlignment="1">
      <alignment shrinkToFit="1"/>
    </xf>
    <xf numFmtId="164" fontId="0" fillId="0" borderId="0" xfId="1" applyNumberFormat="1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43" fontId="4" fillId="0" borderId="1" xfId="1" applyFont="1" applyBorder="1" applyAlignment="1">
      <alignment horizontal="center" vertical="center" shrinkToFit="1"/>
    </xf>
    <xf numFmtId="43" fontId="0" fillId="0" borderId="0" xfId="1" applyFont="1" applyAlignment="1"/>
    <xf numFmtId="43" fontId="3" fillId="0" borderId="1" xfId="1" applyFont="1" applyBorder="1" applyAlignment="1">
      <alignment horizontal="center" vertical="center" shrinkToFit="1"/>
    </xf>
    <xf numFmtId="0" fontId="0" fillId="0" borderId="0" xfId="0" applyAlignment="1"/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43" fontId="4" fillId="0" borderId="1" xfId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 shrinkToFit="1"/>
    </xf>
    <xf numFmtId="4" fontId="9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/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left" shrinkToFi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2" fillId="0" borderId="5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43" fontId="3" fillId="0" borderId="0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4" fontId="3" fillId="0" borderId="9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0</xdr:rowOff>
    </xdr:from>
    <xdr:to>
      <xdr:col>2</xdr:col>
      <xdr:colOff>390524</xdr:colOff>
      <xdr:row>4</xdr:row>
      <xdr:rowOff>9525</xdr:rowOff>
    </xdr:to>
    <xdr:pic>
      <xdr:nvPicPr>
        <xdr:cNvPr id="3" name="Imagem 2" descr="C:\Users\tributação\Desktop\COSEMS\0.085036001243864015_xanxere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0"/>
          <a:ext cx="13430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4"/>
  <sheetViews>
    <sheetView tabSelected="1" topLeftCell="A4" zoomScale="110" zoomScaleNormal="110" workbookViewId="0">
      <selection activeCell="A49" sqref="A49:M50"/>
    </sheetView>
  </sheetViews>
  <sheetFormatPr defaultRowHeight="15" x14ac:dyDescent="0.25"/>
  <cols>
    <col min="1" max="3" width="8" customWidth="1"/>
    <col min="4" max="4" width="6" customWidth="1"/>
    <col min="5" max="5" width="5.5703125" customWidth="1"/>
    <col min="6" max="6" width="4" customWidth="1"/>
    <col min="7" max="7" width="8" customWidth="1"/>
    <col min="8" max="8" width="6.7109375" customWidth="1"/>
    <col min="9" max="9" width="8.42578125" customWidth="1"/>
    <col min="10" max="10" width="8.85546875" customWidth="1"/>
    <col min="11" max="11" width="9" customWidth="1"/>
    <col min="12" max="12" width="4.28515625" customWidth="1"/>
    <col min="13" max="13" width="17.28515625" customWidth="1"/>
    <col min="14" max="14" width="4" customWidth="1"/>
    <col min="15" max="15" width="17.140625" hidden="1" customWidth="1"/>
    <col min="16" max="17" width="9.5703125" hidden="1" customWidth="1"/>
  </cols>
  <sheetData>
    <row r="1" spans="1:17" ht="18" customHeight="1" x14ac:dyDescent="0.25">
      <c r="A1" s="99"/>
      <c r="B1" s="99"/>
      <c r="C1" s="99"/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</row>
    <row r="2" spans="1:17" ht="18" customHeight="1" x14ac:dyDescent="0.25">
      <c r="A2" s="99"/>
      <c r="B2" s="99"/>
      <c r="C2" s="99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</row>
    <row r="3" spans="1:17" ht="18" customHeight="1" x14ac:dyDescent="0.25">
      <c r="A3" s="99"/>
      <c r="B3" s="99"/>
      <c r="C3" s="99"/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</row>
    <row r="4" spans="1:17" ht="18" customHeight="1" x14ac:dyDescent="0.25">
      <c r="A4" s="99"/>
      <c r="B4" s="99"/>
      <c r="C4" s="99"/>
      <c r="D4" s="97" t="s">
        <v>3</v>
      </c>
      <c r="E4" s="97"/>
      <c r="F4" s="97"/>
      <c r="G4" s="97"/>
      <c r="H4" s="97"/>
      <c r="I4" s="97"/>
      <c r="J4" s="97"/>
      <c r="K4" s="97"/>
      <c r="L4" s="97"/>
      <c r="M4" s="97"/>
    </row>
    <row r="5" spans="1:17" ht="15" customHeight="1" x14ac:dyDescent="0.2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7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7" x14ac:dyDescent="0.25">
      <c r="A7" s="8"/>
      <c r="B7" s="8"/>
      <c r="C7" s="8"/>
      <c r="D7" s="8"/>
      <c r="E7" s="9"/>
      <c r="F7" s="9"/>
      <c r="G7" s="9"/>
      <c r="H7" s="8"/>
      <c r="I7" s="8"/>
      <c r="J7" s="8"/>
      <c r="K7" s="8"/>
      <c r="L7" s="8"/>
      <c r="M7" s="8"/>
    </row>
    <row r="8" spans="1:17" ht="18" customHeight="1" x14ac:dyDescent="0.25">
      <c r="A8" s="38" t="s">
        <v>186</v>
      </c>
      <c r="B8" s="10"/>
      <c r="C8" s="10"/>
      <c r="D8" s="10"/>
      <c r="E8" s="10"/>
      <c r="F8" s="10"/>
      <c r="G8" s="10"/>
      <c r="H8" s="10"/>
      <c r="I8" s="10" t="s">
        <v>120</v>
      </c>
      <c r="J8" s="10"/>
      <c r="K8" s="10"/>
      <c r="L8" s="10"/>
      <c r="M8" s="44"/>
    </row>
    <row r="9" spans="1:17" ht="18" customHeight="1" x14ac:dyDescent="0.25">
      <c r="A9" s="38" t="s">
        <v>132</v>
      </c>
      <c r="B9" s="10"/>
      <c r="C9" s="10"/>
      <c r="D9" s="10"/>
      <c r="E9" s="10"/>
      <c r="F9" s="10"/>
      <c r="G9" s="10"/>
      <c r="H9" s="10"/>
      <c r="I9" s="10" t="s">
        <v>121</v>
      </c>
      <c r="J9" s="10"/>
      <c r="K9" s="10"/>
      <c r="L9" s="10"/>
      <c r="M9" s="46">
        <v>72419.570000000007</v>
      </c>
    </row>
    <row r="10" spans="1:17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7">
        <v>43472</v>
      </c>
    </row>
    <row r="11" spans="1:17" x14ac:dyDescent="0.25">
      <c r="A11" s="73" t="s">
        <v>123</v>
      </c>
      <c r="B11" s="73"/>
      <c r="C11" s="73"/>
      <c r="D11" s="73"/>
      <c r="E11" s="105" t="s">
        <v>131</v>
      </c>
      <c r="F11" s="105"/>
      <c r="G11" s="105"/>
      <c r="H11" s="106"/>
      <c r="I11" s="81" t="s">
        <v>126</v>
      </c>
      <c r="J11" s="81" t="s">
        <v>124</v>
      </c>
      <c r="K11" s="81"/>
      <c r="L11" s="81"/>
      <c r="M11" s="39">
        <v>8262.02</v>
      </c>
    </row>
    <row r="12" spans="1:17" x14ac:dyDescent="0.25">
      <c r="A12" s="73"/>
      <c r="B12" s="73"/>
      <c r="C12" s="73"/>
      <c r="D12" s="73"/>
      <c r="E12" s="107"/>
      <c r="F12" s="107"/>
      <c r="G12" s="107"/>
      <c r="H12" s="108"/>
      <c r="I12" s="82" t="s">
        <v>127</v>
      </c>
      <c r="J12" s="83"/>
      <c r="K12" s="83"/>
      <c r="L12" s="83"/>
      <c r="M12" s="5">
        <f>M11*50%</f>
        <v>4131.01</v>
      </c>
    </row>
    <row r="13" spans="1:17" ht="18" customHeight="1" x14ac:dyDescent="0.25">
      <c r="A13" s="86" t="s">
        <v>133</v>
      </c>
      <c r="B13" s="87"/>
      <c r="C13" s="87"/>
      <c r="D13" s="87"/>
      <c r="E13" s="87"/>
      <c r="F13" s="87"/>
      <c r="G13" s="87"/>
      <c r="H13" s="88"/>
      <c r="I13" s="86" t="s">
        <v>134</v>
      </c>
      <c r="J13" s="87"/>
      <c r="K13" s="87"/>
      <c r="L13" s="87"/>
      <c r="M13" s="88"/>
    </row>
    <row r="14" spans="1:17" ht="18" customHeight="1" x14ac:dyDescent="0.25">
      <c r="A14" s="102" t="s">
        <v>135</v>
      </c>
      <c r="B14" s="102"/>
      <c r="C14" s="102"/>
      <c r="D14" s="102"/>
      <c r="E14" s="103"/>
      <c r="F14" s="101" t="s">
        <v>136</v>
      </c>
      <c r="G14" s="101"/>
      <c r="H14" s="102"/>
      <c r="I14" s="102"/>
      <c r="J14" s="102"/>
      <c r="K14" s="102"/>
      <c r="L14" s="102"/>
      <c r="M14" s="102"/>
    </row>
    <row r="15" spans="1:17" x14ac:dyDescent="0.25">
      <c r="A15" s="59" t="s">
        <v>5</v>
      </c>
      <c r="B15" s="59"/>
      <c r="C15" s="59"/>
      <c r="D15" s="59"/>
      <c r="E15" s="59" t="s">
        <v>85</v>
      </c>
      <c r="F15" s="59"/>
      <c r="G15" s="71" t="s">
        <v>6</v>
      </c>
      <c r="H15" s="58" t="s">
        <v>7</v>
      </c>
      <c r="I15" s="58"/>
      <c r="J15" s="92" t="s">
        <v>122</v>
      </c>
      <c r="K15" s="59" t="s">
        <v>9</v>
      </c>
      <c r="L15" s="59"/>
      <c r="M15" s="59"/>
      <c r="N15" s="19"/>
      <c r="O15" s="19" t="s">
        <v>178</v>
      </c>
      <c r="P15" s="21">
        <f>COUNTIF(H17:H22,"x")-P16</f>
        <v>3</v>
      </c>
      <c r="Q15" s="19"/>
    </row>
    <row r="16" spans="1:17" x14ac:dyDescent="0.25">
      <c r="A16" s="59"/>
      <c r="B16" s="59"/>
      <c r="C16" s="59"/>
      <c r="D16" s="59"/>
      <c r="E16" s="59"/>
      <c r="F16" s="59"/>
      <c r="G16" s="72"/>
      <c r="H16" s="27" t="s">
        <v>8</v>
      </c>
      <c r="I16" s="27" t="s">
        <v>128</v>
      </c>
      <c r="J16" s="93"/>
      <c r="K16" s="59"/>
      <c r="L16" s="59"/>
      <c r="M16" s="59"/>
      <c r="N16" s="19"/>
      <c r="O16" s="23" t="s">
        <v>179</v>
      </c>
      <c r="P16" s="24">
        <f>COUNTIF(O17:O22,"&gt;0")</f>
        <v>1</v>
      </c>
      <c r="Q16" s="19"/>
    </row>
    <row r="17" spans="1:17" ht="18" customHeight="1" x14ac:dyDescent="0.25">
      <c r="A17" s="113" t="s">
        <v>15</v>
      </c>
      <c r="B17" s="113"/>
      <c r="C17" s="113"/>
      <c r="D17" s="113"/>
      <c r="E17" s="89">
        <v>5214</v>
      </c>
      <c r="F17" s="89"/>
      <c r="G17" s="25">
        <v>223565</v>
      </c>
      <c r="H17" s="25" t="s">
        <v>113</v>
      </c>
      <c r="I17" s="25"/>
      <c r="J17" s="26">
        <f>IF(O17&gt;0,O17,P17)</f>
        <v>826.20200000000011</v>
      </c>
      <c r="K17" s="100" t="s">
        <v>125</v>
      </c>
      <c r="L17" s="100"/>
      <c r="M17" s="100"/>
      <c r="N17" s="19" t="str">
        <f>IF(H17&gt;0,IF(I17&gt;0,"Erro",""),"")</f>
        <v/>
      </c>
      <c r="O17" s="16">
        <f>IF(H17="X",(IF(RIGHT(A17,1)="*",M$12*0.2,0)),0)</f>
        <v>826.20200000000011</v>
      </c>
      <c r="P17" s="16">
        <f t="shared" ref="P17:P22" si="0">IF(H17="X",IF(O17&gt;0,0,(M$12-O$23)/P$15),0)</f>
        <v>0</v>
      </c>
      <c r="Q17" s="19"/>
    </row>
    <row r="18" spans="1:17" ht="18" customHeight="1" x14ac:dyDescent="0.25">
      <c r="A18" s="91" t="s">
        <v>114</v>
      </c>
      <c r="B18" s="91"/>
      <c r="C18" s="91"/>
      <c r="D18" s="91"/>
      <c r="E18" s="89">
        <v>5452</v>
      </c>
      <c r="F18" s="89"/>
      <c r="G18" s="25">
        <v>225142</v>
      </c>
      <c r="H18" s="25"/>
      <c r="I18" s="25" t="s">
        <v>113</v>
      </c>
      <c r="J18" s="28">
        <f t="shared" ref="J18:J22" si="1">IF(O18&gt;0,O18,P18)</f>
        <v>0</v>
      </c>
      <c r="K18" s="90" t="s">
        <v>187</v>
      </c>
      <c r="L18" s="90"/>
      <c r="M18" s="90"/>
      <c r="N18" s="19" t="str">
        <f t="shared" ref="N18:N22" si="2">IF(H18&gt;0,IF(I18&gt;0,"Erro",""),"")</f>
        <v/>
      </c>
      <c r="O18" s="16">
        <f t="shared" ref="O18:O22" si="3">IF(H18="X",(IF(RIGHT(A18,1)="*",M$12*0.2,0)),0)</f>
        <v>0</v>
      </c>
      <c r="P18" s="16">
        <f t="shared" si="0"/>
        <v>0</v>
      </c>
      <c r="Q18" s="19"/>
    </row>
    <row r="19" spans="1:17" ht="18" customHeight="1" x14ac:dyDescent="0.25">
      <c r="A19" s="91" t="s">
        <v>10</v>
      </c>
      <c r="B19" s="91"/>
      <c r="C19" s="91"/>
      <c r="D19" s="91"/>
      <c r="E19" s="89">
        <v>4337</v>
      </c>
      <c r="F19" s="89"/>
      <c r="G19" s="25">
        <v>322245</v>
      </c>
      <c r="H19" s="25"/>
      <c r="I19" s="25" t="s">
        <v>113</v>
      </c>
      <c r="J19" s="28">
        <f t="shared" si="1"/>
        <v>0</v>
      </c>
      <c r="K19" s="90" t="s">
        <v>189</v>
      </c>
      <c r="L19" s="90"/>
      <c r="M19" s="90"/>
      <c r="N19" s="19" t="str">
        <f t="shared" si="2"/>
        <v/>
      </c>
      <c r="O19" s="16">
        <f t="shared" si="3"/>
        <v>0</v>
      </c>
      <c r="P19" s="16">
        <f t="shared" si="0"/>
        <v>0</v>
      </c>
      <c r="Q19" s="19"/>
    </row>
    <row r="20" spans="1:17" ht="18" customHeight="1" x14ac:dyDescent="0.25">
      <c r="A20" s="91" t="s">
        <v>11</v>
      </c>
      <c r="B20" s="91"/>
      <c r="C20" s="91"/>
      <c r="D20" s="91"/>
      <c r="E20" s="89">
        <v>3748</v>
      </c>
      <c r="F20" s="89"/>
      <c r="G20" s="25">
        <v>322245</v>
      </c>
      <c r="H20" s="25" t="s">
        <v>113</v>
      </c>
      <c r="I20" s="25"/>
      <c r="J20" s="28">
        <f t="shared" si="1"/>
        <v>1101.6026666666667</v>
      </c>
      <c r="K20" s="90"/>
      <c r="L20" s="90"/>
      <c r="M20" s="90"/>
      <c r="N20" s="19" t="str">
        <f t="shared" si="2"/>
        <v/>
      </c>
      <c r="O20" s="16">
        <f t="shared" si="3"/>
        <v>0</v>
      </c>
      <c r="P20" s="16">
        <f t="shared" si="0"/>
        <v>1101.6026666666667</v>
      </c>
      <c r="Q20" s="19"/>
    </row>
    <row r="21" spans="1:17" ht="18" customHeight="1" x14ac:dyDescent="0.25">
      <c r="A21" s="91" t="s">
        <v>12</v>
      </c>
      <c r="B21" s="91"/>
      <c r="C21" s="91"/>
      <c r="D21" s="91"/>
      <c r="E21" s="89">
        <v>4107</v>
      </c>
      <c r="F21" s="89"/>
      <c r="G21" s="25">
        <v>515105</v>
      </c>
      <c r="H21" s="25" t="s">
        <v>113</v>
      </c>
      <c r="I21" s="25"/>
      <c r="J21" s="28">
        <f t="shared" si="1"/>
        <v>1101.6026666666667</v>
      </c>
      <c r="K21" s="90"/>
      <c r="L21" s="90"/>
      <c r="M21" s="90"/>
      <c r="N21" s="19" t="str">
        <f t="shared" si="2"/>
        <v/>
      </c>
      <c r="O21" s="16">
        <f t="shared" si="3"/>
        <v>0</v>
      </c>
      <c r="P21" s="16">
        <f t="shared" si="0"/>
        <v>1101.6026666666667</v>
      </c>
      <c r="Q21" s="19"/>
    </row>
    <row r="22" spans="1:17" ht="18" customHeight="1" x14ac:dyDescent="0.25">
      <c r="A22" s="91" t="s">
        <v>13</v>
      </c>
      <c r="B22" s="91"/>
      <c r="C22" s="91"/>
      <c r="D22" s="91"/>
      <c r="E22" s="89">
        <v>4321</v>
      </c>
      <c r="F22" s="89"/>
      <c r="G22" s="25">
        <v>515105</v>
      </c>
      <c r="H22" s="25" t="s">
        <v>113</v>
      </c>
      <c r="I22" s="25"/>
      <c r="J22" s="28">
        <f t="shared" si="1"/>
        <v>1101.6026666666667</v>
      </c>
      <c r="K22" s="90"/>
      <c r="L22" s="90"/>
      <c r="M22" s="90"/>
      <c r="N22" s="19" t="str">
        <f t="shared" si="2"/>
        <v/>
      </c>
      <c r="O22" s="16">
        <f t="shared" si="3"/>
        <v>0</v>
      </c>
      <c r="P22" s="16">
        <f t="shared" si="0"/>
        <v>1101.6026666666667</v>
      </c>
      <c r="Q22" s="19"/>
    </row>
    <row r="23" spans="1:17" ht="18" customHeight="1" x14ac:dyDescent="0.25">
      <c r="A23" s="59" t="s">
        <v>129</v>
      </c>
      <c r="B23" s="59"/>
      <c r="C23" s="59"/>
      <c r="D23" s="59"/>
      <c r="E23" s="59"/>
      <c r="F23" s="59"/>
      <c r="G23" s="59"/>
      <c r="H23" s="59"/>
      <c r="I23" s="59"/>
      <c r="J23" s="18">
        <f>SUM(J17:J22)</f>
        <v>4131.01</v>
      </c>
      <c r="K23" s="54" t="str">
        <f>IF(M12=J23,"Verdadeiro","Erro!! - Verifique a Planilha!!")</f>
        <v>Verdadeiro</v>
      </c>
      <c r="L23" s="55"/>
      <c r="M23" s="56"/>
      <c r="N23" s="19"/>
      <c r="O23" s="17">
        <f>SUM(O17:O22)</f>
        <v>826.20200000000011</v>
      </c>
      <c r="P23" s="16">
        <f>SUM(P17:P22)</f>
        <v>3304.808</v>
      </c>
      <c r="Q23" s="17">
        <f>SUM(O23:P23)</f>
        <v>4131.01</v>
      </c>
    </row>
    <row r="24" spans="1:17" ht="18" customHeight="1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3"/>
      <c r="L24" s="3"/>
      <c r="M24" s="3"/>
    </row>
    <row r="25" spans="1:17" ht="18" customHeight="1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3"/>
      <c r="L25" s="3"/>
      <c r="M25" s="3"/>
    </row>
    <row r="26" spans="1:17" ht="18" customHeight="1" x14ac:dyDescent="0.25">
      <c r="A26" s="59" t="s">
        <v>123</v>
      </c>
      <c r="B26" s="59"/>
      <c r="C26" s="59"/>
      <c r="D26" s="59"/>
      <c r="E26" s="109" t="s">
        <v>130</v>
      </c>
      <c r="F26" s="109"/>
      <c r="G26" s="109"/>
      <c r="H26" s="110"/>
      <c r="I26" s="113" t="s">
        <v>126</v>
      </c>
      <c r="J26" s="113" t="s">
        <v>124</v>
      </c>
      <c r="K26" s="113"/>
      <c r="L26" s="113"/>
      <c r="M26" s="40">
        <v>4590.01</v>
      </c>
      <c r="N26" s="19"/>
      <c r="O26" s="19"/>
      <c r="P26" s="19"/>
      <c r="Q26" s="19"/>
    </row>
    <row r="27" spans="1:17" ht="18" customHeight="1" x14ac:dyDescent="0.25">
      <c r="A27" s="59"/>
      <c r="B27" s="59"/>
      <c r="C27" s="59"/>
      <c r="D27" s="59"/>
      <c r="E27" s="111"/>
      <c r="F27" s="111"/>
      <c r="G27" s="111"/>
      <c r="H27" s="112"/>
      <c r="I27" s="114" t="s">
        <v>127</v>
      </c>
      <c r="J27" s="115"/>
      <c r="K27" s="115"/>
      <c r="L27" s="115"/>
      <c r="M27" s="20">
        <f>M26*50%</f>
        <v>2295.0050000000001</v>
      </c>
      <c r="N27" s="19"/>
      <c r="O27" s="19"/>
      <c r="P27" s="19"/>
      <c r="Q27" s="19"/>
    </row>
    <row r="28" spans="1:17" ht="18" customHeight="1" x14ac:dyDescent="0.25">
      <c r="A28" s="65" t="s">
        <v>137</v>
      </c>
      <c r="B28" s="66"/>
      <c r="C28" s="66"/>
      <c r="D28" s="66"/>
      <c r="E28" s="66"/>
      <c r="F28" s="66"/>
      <c r="G28" s="66"/>
      <c r="H28" s="67"/>
      <c r="I28" s="65" t="s">
        <v>138</v>
      </c>
      <c r="J28" s="66"/>
      <c r="K28" s="66"/>
      <c r="L28" s="66"/>
      <c r="M28" s="67"/>
      <c r="N28" s="19"/>
      <c r="O28" s="19"/>
      <c r="P28" s="19"/>
      <c r="Q28" s="19"/>
    </row>
    <row r="29" spans="1:17" ht="18" customHeight="1" x14ac:dyDescent="0.25">
      <c r="A29" s="68" t="s">
        <v>139</v>
      </c>
      <c r="B29" s="68"/>
      <c r="C29" s="68"/>
      <c r="D29" s="68"/>
      <c r="E29" s="69"/>
      <c r="F29" s="70" t="s">
        <v>140</v>
      </c>
      <c r="G29" s="70"/>
      <c r="H29" s="68"/>
      <c r="I29" s="68"/>
      <c r="J29" s="68"/>
      <c r="K29" s="68"/>
      <c r="L29" s="68"/>
      <c r="M29" s="68"/>
      <c r="N29" s="19"/>
      <c r="O29" s="19"/>
      <c r="P29" s="19"/>
      <c r="Q29" s="19"/>
    </row>
    <row r="30" spans="1:17" ht="18" customHeight="1" x14ac:dyDescent="0.25">
      <c r="A30" s="59" t="s">
        <v>5</v>
      </c>
      <c r="B30" s="59"/>
      <c r="C30" s="59"/>
      <c r="D30" s="59"/>
      <c r="E30" s="59" t="s">
        <v>85</v>
      </c>
      <c r="F30" s="59"/>
      <c r="G30" s="71" t="s">
        <v>6</v>
      </c>
      <c r="H30" s="58" t="s">
        <v>7</v>
      </c>
      <c r="I30" s="58"/>
      <c r="J30" s="92" t="s">
        <v>122</v>
      </c>
      <c r="K30" s="59" t="s">
        <v>9</v>
      </c>
      <c r="L30" s="59"/>
      <c r="M30" s="59"/>
      <c r="N30" s="19"/>
      <c r="O30" s="19" t="s">
        <v>178</v>
      </c>
      <c r="P30" s="21">
        <v>10</v>
      </c>
      <c r="Q30" s="19"/>
    </row>
    <row r="31" spans="1:17" ht="18" customHeight="1" x14ac:dyDescent="0.25">
      <c r="A31" s="59"/>
      <c r="B31" s="59"/>
      <c r="C31" s="59"/>
      <c r="D31" s="59"/>
      <c r="E31" s="59"/>
      <c r="F31" s="59"/>
      <c r="G31" s="72"/>
      <c r="H31" s="22" t="s">
        <v>8</v>
      </c>
      <c r="I31" s="41" t="s">
        <v>128</v>
      </c>
      <c r="J31" s="93"/>
      <c r="K31" s="59"/>
      <c r="L31" s="59"/>
      <c r="M31" s="59"/>
      <c r="N31" s="19"/>
      <c r="O31" s="23" t="s">
        <v>179</v>
      </c>
      <c r="P31" s="24">
        <f>COUNTIF(O32:O42,"&gt;0")</f>
        <v>1</v>
      </c>
      <c r="Q31" s="19"/>
    </row>
    <row r="32" spans="1:17" ht="18" customHeight="1" x14ac:dyDescent="0.25">
      <c r="A32" s="60" t="s">
        <v>14</v>
      </c>
      <c r="B32" s="60"/>
      <c r="C32" s="60"/>
      <c r="D32" s="60"/>
      <c r="E32" s="61">
        <v>5090</v>
      </c>
      <c r="F32" s="61"/>
      <c r="G32" s="33">
        <v>223565</v>
      </c>
      <c r="H32" s="33" t="s">
        <v>113</v>
      </c>
      <c r="I32" s="33"/>
      <c r="J32" s="28">
        <f>IF(O32&gt;0,O32,P32)</f>
        <v>459.00100000000003</v>
      </c>
      <c r="K32" s="84"/>
      <c r="L32" s="84"/>
      <c r="M32" s="84"/>
      <c r="N32" s="19" t="str">
        <f t="shared" ref="N32:N42" si="4">IF(H32&gt;0,IF(I32&gt;0,"Erro",""),"")</f>
        <v/>
      </c>
      <c r="O32" s="16">
        <f>IF(H32="X",(IF(RIGHT(A32,1)="*",M$27*0.2,0)),0)</f>
        <v>459.00100000000003</v>
      </c>
      <c r="P32" s="16">
        <f>IF(H32="X",IF(O32&gt;0,0,(M$27-O$43)/P$30),0)</f>
        <v>0</v>
      </c>
      <c r="Q32" s="19"/>
    </row>
    <row r="33" spans="1:19" ht="18" customHeight="1" x14ac:dyDescent="0.25">
      <c r="A33" s="57" t="s">
        <v>180</v>
      </c>
      <c r="B33" s="57"/>
      <c r="C33" s="57"/>
      <c r="D33" s="57"/>
      <c r="E33" s="61">
        <v>5606</v>
      </c>
      <c r="F33" s="61"/>
      <c r="G33" s="33">
        <v>225142</v>
      </c>
      <c r="H33" s="33" t="s">
        <v>113</v>
      </c>
      <c r="I33" s="33"/>
      <c r="J33" s="28">
        <f t="shared" ref="J33:J42" si="5">IF(O33&gt;0,O33,P33)</f>
        <v>183.60040000000001</v>
      </c>
      <c r="K33" s="84"/>
      <c r="L33" s="84"/>
      <c r="M33" s="84"/>
      <c r="N33" s="19" t="str">
        <f t="shared" si="4"/>
        <v/>
      </c>
      <c r="O33" s="16">
        <f t="shared" ref="O33:O42" si="6">IF(H33="X",(IF(RIGHT(A33,1)="*",M$27*0.2,0)),0)</f>
        <v>0</v>
      </c>
      <c r="P33" s="16">
        <f t="shared" ref="P33:P42" si="7">IF(H33="X",IF(O33&gt;0,0,(M$27-O$43)/P$30),0)</f>
        <v>183.60040000000001</v>
      </c>
      <c r="Q33" s="19"/>
    </row>
    <row r="34" spans="1:19" ht="18" customHeight="1" x14ac:dyDescent="0.25">
      <c r="A34" s="57" t="s">
        <v>16</v>
      </c>
      <c r="B34" s="57"/>
      <c r="C34" s="57"/>
      <c r="D34" s="57"/>
      <c r="E34" s="61">
        <v>4497</v>
      </c>
      <c r="F34" s="61"/>
      <c r="G34" s="33">
        <v>322245</v>
      </c>
      <c r="H34" s="33" t="s">
        <v>113</v>
      </c>
      <c r="I34" s="33"/>
      <c r="J34" s="28">
        <f t="shared" si="5"/>
        <v>183.60040000000001</v>
      </c>
      <c r="K34" s="84"/>
      <c r="L34" s="84"/>
      <c r="M34" s="84"/>
      <c r="N34" s="19" t="str">
        <f t="shared" si="4"/>
        <v/>
      </c>
      <c r="O34" s="16">
        <f t="shared" si="6"/>
        <v>0</v>
      </c>
      <c r="P34" s="16">
        <f t="shared" si="7"/>
        <v>183.60040000000001</v>
      </c>
      <c r="Q34" s="19"/>
    </row>
    <row r="35" spans="1:19" ht="18" customHeight="1" x14ac:dyDescent="0.25">
      <c r="A35" s="57" t="s">
        <v>181</v>
      </c>
      <c r="B35" s="57"/>
      <c r="C35" s="57"/>
      <c r="D35" s="57"/>
      <c r="E35" s="61">
        <v>15</v>
      </c>
      <c r="F35" s="61"/>
      <c r="G35" s="42">
        <v>322245</v>
      </c>
      <c r="H35" s="42" t="s">
        <v>113</v>
      </c>
      <c r="I35" s="42"/>
      <c r="J35" s="28">
        <f t="shared" si="5"/>
        <v>183.60040000000001</v>
      </c>
      <c r="K35" s="84"/>
      <c r="L35" s="84"/>
      <c r="M35" s="84"/>
      <c r="N35" s="19"/>
      <c r="O35" s="16">
        <f t="shared" si="6"/>
        <v>0</v>
      </c>
      <c r="P35" s="16">
        <f t="shared" si="7"/>
        <v>183.60040000000001</v>
      </c>
      <c r="Q35" s="19"/>
    </row>
    <row r="36" spans="1:19" ht="18" customHeight="1" x14ac:dyDescent="0.25">
      <c r="A36" s="57" t="s">
        <v>17</v>
      </c>
      <c r="B36" s="57"/>
      <c r="C36" s="57"/>
      <c r="D36" s="57"/>
      <c r="E36" s="61">
        <v>4420</v>
      </c>
      <c r="F36" s="61"/>
      <c r="G36" s="33">
        <v>322245</v>
      </c>
      <c r="H36" s="33" t="s">
        <v>113</v>
      </c>
      <c r="I36" s="33"/>
      <c r="J36" s="28">
        <f t="shared" si="5"/>
        <v>183.60040000000001</v>
      </c>
      <c r="K36" s="84"/>
      <c r="L36" s="84"/>
      <c r="M36" s="84"/>
      <c r="N36" s="19" t="str">
        <f t="shared" si="4"/>
        <v/>
      </c>
      <c r="O36" s="16">
        <f t="shared" si="6"/>
        <v>0</v>
      </c>
      <c r="P36" s="16">
        <f t="shared" si="7"/>
        <v>183.60040000000001</v>
      </c>
      <c r="Q36" s="31"/>
    </row>
    <row r="37" spans="1:19" ht="18" customHeight="1" x14ac:dyDescent="0.25">
      <c r="A37" s="57" t="s">
        <v>18</v>
      </c>
      <c r="B37" s="57"/>
      <c r="C37" s="57"/>
      <c r="D37" s="57"/>
      <c r="E37" s="61">
        <v>4625</v>
      </c>
      <c r="F37" s="61"/>
      <c r="G37" s="33">
        <v>322245</v>
      </c>
      <c r="H37" s="33" t="s">
        <v>113</v>
      </c>
      <c r="I37" s="33"/>
      <c r="J37" s="28">
        <f t="shared" si="5"/>
        <v>183.60040000000001</v>
      </c>
      <c r="K37" s="84"/>
      <c r="L37" s="84"/>
      <c r="M37" s="84"/>
      <c r="N37" s="19" t="str">
        <f t="shared" si="4"/>
        <v/>
      </c>
      <c r="O37" s="16">
        <f t="shared" si="6"/>
        <v>0</v>
      </c>
      <c r="P37" s="16">
        <f t="shared" si="7"/>
        <v>183.60040000000001</v>
      </c>
      <c r="Q37" s="31"/>
      <c r="S37" s="29"/>
    </row>
    <row r="38" spans="1:19" ht="18" customHeight="1" x14ac:dyDescent="0.25">
      <c r="A38" s="57" t="s">
        <v>19</v>
      </c>
      <c r="B38" s="57"/>
      <c r="C38" s="57"/>
      <c r="D38" s="57"/>
      <c r="E38" s="61">
        <v>4554</v>
      </c>
      <c r="F38" s="61"/>
      <c r="G38" s="33">
        <v>515105</v>
      </c>
      <c r="H38" s="33" t="s">
        <v>113</v>
      </c>
      <c r="I38" s="33"/>
      <c r="J38" s="28">
        <f t="shared" si="5"/>
        <v>183.60040000000001</v>
      </c>
      <c r="K38" s="84"/>
      <c r="L38" s="84"/>
      <c r="M38" s="84"/>
      <c r="N38" s="19" t="str">
        <f t="shared" si="4"/>
        <v/>
      </c>
      <c r="O38" s="16">
        <f t="shared" si="6"/>
        <v>0</v>
      </c>
      <c r="P38" s="16">
        <f t="shared" si="7"/>
        <v>183.60040000000001</v>
      </c>
      <c r="Q38" s="19"/>
    </row>
    <row r="39" spans="1:19" ht="18" customHeight="1" x14ac:dyDescent="0.25">
      <c r="A39" s="57" t="s">
        <v>20</v>
      </c>
      <c r="B39" s="57"/>
      <c r="C39" s="57"/>
      <c r="D39" s="57"/>
      <c r="E39" s="61">
        <v>5071</v>
      </c>
      <c r="F39" s="61"/>
      <c r="G39" s="33">
        <v>515105</v>
      </c>
      <c r="H39" s="33" t="s">
        <v>113</v>
      </c>
      <c r="I39" s="33"/>
      <c r="J39" s="28">
        <f t="shared" si="5"/>
        <v>183.60040000000001</v>
      </c>
      <c r="K39" s="84" t="s">
        <v>204</v>
      </c>
      <c r="L39" s="84"/>
      <c r="M39" s="84"/>
      <c r="N39" s="19" t="str">
        <f t="shared" si="4"/>
        <v/>
      </c>
      <c r="O39" s="16">
        <f t="shared" si="6"/>
        <v>0</v>
      </c>
      <c r="P39" s="16">
        <f t="shared" si="7"/>
        <v>183.60040000000001</v>
      </c>
      <c r="Q39" s="19"/>
    </row>
    <row r="40" spans="1:19" ht="18" customHeight="1" x14ac:dyDescent="0.25">
      <c r="A40" s="57" t="s">
        <v>21</v>
      </c>
      <c r="B40" s="57"/>
      <c r="C40" s="57"/>
      <c r="D40" s="57"/>
      <c r="E40" s="61">
        <v>4293</v>
      </c>
      <c r="F40" s="61"/>
      <c r="G40" s="33">
        <v>515105</v>
      </c>
      <c r="H40" s="33" t="s">
        <v>113</v>
      </c>
      <c r="I40" s="33"/>
      <c r="J40" s="28">
        <f t="shared" si="5"/>
        <v>183.60040000000001</v>
      </c>
      <c r="K40" s="84"/>
      <c r="L40" s="84"/>
      <c r="M40" s="84"/>
      <c r="N40" s="19" t="str">
        <f t="shared" si="4"/>
        <v/>
      </c>
      <c r="O40" s="16">
        <f t="shared" si="6"/>
        <v>0</v>
      </c>
      <c r="P40" s="16">
        <f t="shared" si="7"/>
        <v>183.60040000000001</v>
      </c>
      <c r="Q40" s="19"/>
    </row>
    <row r="41" spans="1:19" ht="18" customHeight="1" x14ac:dyDescent="0.25">
      <c r="A41" s="57" t="s">
        <v>108</v>
      </c>
      <c r="B41" s="57"/>
      <c r="C41" s="57"/>
      <c r="D41" s="57"/>
      <c r="E41" s="61">
        <v>5065</v>
      </c>
      <c r="F41" s="61"/>
      <c r="G41" s="33">
        <v>515105</v>
      </c>
      <c r="H41" s="33" t="s">
        <v>113</v>
      </c>
      <c r="I41" s="33"/>
      <c r="J41" s="28">
        <f t="shared" si="5"/>
        <v>183.60040000000001</v>
      </c>
      <c r="K41" s="84"/>
      <c r="L41" s="84"/>
      <c r="M41" s="84"/>
      <c r="N41" s="19" t="str">
        <f t="shared" si="4"/>
        <v/>
      </c>
      <c r="O41" s="16">
        <f t="shared" si="6"/>
        <v>0</v>
      </c>
      <c r="P41" s="16">
        <f t="shared" si="7"/>
        <v>183.60040000000001</v>
      </c>
      <c r="Q41" s="19"/>
    </row>
    <row r="42" spans="1:19" ht="18" customHeight="1" x14ac:dyDescent="0.25">
      <c r="A42" s="57" t="s">
        <v>22</v>
      </c>
      <c r="B42" s="57"/>
      <c r="C42" s="57"/>
      <c r="D42" s="57"/>
      <c r="E42" s="61">
        <v>5070</v>
      </c>
      <c r="F42" s="61"/>
      <c r="G42" s="33">
        <v>515105</v>
      </c>
      <c r="H42" s="33" t="s">
        <v>113</v>
      </c>
      <c r="I42" s="33"/>
      <c r="J42" s="28">
        <f t="shared" si="5"/>
        <v>183.60040000000001</v>
      </c>
      <c r="K42" s="84" t="s">
        <v>204</v>
      </c>
      <c r="L42" s="84"/>
      <c r="M42" s="84"/>
      <c r="N42" s="19" t="str">
        <f t="shared" si="4"/>
        <v/>
      </c>
      <c r="O42" s="16">
        <f t="shared" si="6"/>
        <v>0</v>
      </c>
      <c r="P42" s="16">
        <f t="shared" si="7"/>
        <v>183.60040000000001</v>
      </c>
      <c r="Q42" s="19"/>
    </row>
    <row r="43" spans="1:19" ht="18" customHeight="1" x14ac:dyDescent="0.25">
      <c r="A43" s="59" t="s">
        <v>129</v>
      </c>
      <c r="B43" s="59"/>
      <c r="C43" s="59"/>
      <c r="D43" s="59"/>
      <c r="E43" s="59"/>
      <c r="F43" s="59"/>
      <c r="G43" s="59"/>
      <c r="H43" s="59"/>
      <c r="I43" s="59"/>
      <c r="J43" s="30">
        <f>SUM(J32:J42)</f>
        <v>2295.0050000000001</v>
      </c>
      <c r="K43" s="54" t="b">
        <f>M27&gt;=J43</f>
        <v>1</v>
      </c>
      <c r="L43" s="55"/>
      <c r="M43" s="56"/>
      <c r="N43" s="19"/>
      <c r="O43" s="17">
        <f>SUM(O32:O42)</f>
        <v>459.00100000000003</v>
      </c>
      <c r="P43" s="17">
        <f>SUM(P32:P42)</f>
        <v>1836.0040000000001</v>
      </c>
      <c r="Q43" s="17">
        <f>SUM(O43:P43)</f>
        <v>2295.0050000000001</v>
      </c>
    </row>
    <row r="44" spans="1:19" ht="18" customHeight="1" x14ac:dyDescent="0.25">
      <c r="A44" s="85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9" ht="18" customHeight="1" x14ac:dyDescent="0.2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9" ht="18" customHeight="1" x14ac:dyDescent="0.2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1:19" ht="18" customHeight="1" x14ac:dyDescent="0.2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9" ht="18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7" ht="18" customHeight="1" x14ac:dyDescent="0.25">
      <c r="A49" s="73" t="s">
        <v>123</v>
      </c>
      <c r="B49" s="73"/>
      <c r="C49" s="73"/>
      <c r="D49" s="73"/>
      <c r="E49" s="77" t="s">
        <v>131</v>
      </c>
      <c r="F49" s="77"/>
      <c r="G49" s="77"/>
      <c r="H49" s="78"/>
      <c r="I49" s="81" t="s">
        <v>126</v>
      </c>
      <c r="J49" s="81" t="s">
        <v>124</v>
      </c>
      <c r="K49" s="81"/>
      <c r="L49" s="81"/>
      <c r="M49" s="40">
        <v>8262.02</v>
      </c>
    </row>
    <row r="50" spans="1:17" ht="18" customHeight="1" x14ac:dyDescent="0.25">
      <c r="A50" s="73"/>
      <c r="B50" s="73"/>
      <c r="C50" s="73"/>
      <c r="D50" s="73"/>
      <c r="E50" s="79"/>
      <c r="F50" s="79"/>
      <c r="G50" s="79"/>
      <c r="H50" s="80"/>
      <c r="I50" s="82" t="s">
        <v>127</v>
      </c>
      <c r="J50" s="83"/>
      <c r="K50" s="83"/>
      <c r="L50" s="83"/>
      <c r="M50" s="20">
        <f>M49*50%</f>
        <v>4131.01</v>
      </c>
    </row>
    <row r="51" spans="1:17" ht="18" customHeight="1" x14ac:dyDescent="0.25">
      <c r="A51" s="65" t="s">
        <v>141</v>
      </c>
      <c r="B51" s="66"/>
      <c r="C51" s="66"/>
      <c r="D51" s="66"/>
      <c r="E51" s="66"/>
      <c r="F51" s="66"/>
      <c r="G51" s="66"/>
      <c r="H51" s="67"/>
      <c r="I51" s="65" t="s">
        <v>142</v>
      </c>
      <c r="J51" s="66"/>
      <c r="K51" s="66"/>
      <c r="L51" s="66"/>
      <c r="M51" s="67"/>
    </row>
    <row r="52" spans="1:17" ht="18" customHeight="1" x14ac:dyDescent="0.25">
      <c r="A52" s="68" t="s">
        <v>143</v>
      </c>
      <c r="B52" s="68"/>
      <c r="C52" s="68"/>
      <c r="D52" s="68"/>
      <c r="E52" s="69"/>
      <c r="F52" s="70" t="s">
        <v>144</v>
      </c>
      <c r="G52" s="70"/>
      <c r="H52" s="68"/>
      <c r="I52" s="68"/>
      <c r="J52" s="68"/>
      <c r="K52" s="68"/>
      <c r="L52" s="68"/>
      <c r="M52" s="68"/>
    </row>
    <row r="53" spans="1:17" ht="18" customHeight="1" x14ac:dyDescent="0.25">
      <c r="A53" s="59" t="s">
        <v>5</v>
      </c>
      <c r="B53" s="59"/>
      <c r="C53" s="59"/>
      <c r="D53" s="59"/>
      <c r="E53" s="59" t="s">
        <v>85</v>
      </c>
      <c r="F53" s="59"/>
      <c r="G53" s="71" t="s">
        <v>6</v>
      </c>
      <c r="H53" s="58" t="s">
        <v>7</v>
      </c>
      <c r="I53" s="58"/>
      <c r="J53" s="92" t="s">
        <v>122</v>
      </c>
      <c r="K53" s="59" t="s">
        <v>9</v>
      </c>
      <c r="L53" s="59"/>
      <c r="M53" s="59"/>
      <c r="O53" s="19" t="s">
        <v>178</v>
      </c>
      <c r="P53" s="21">
        <v>9</v>
      </c>
      <c r="Q53" s="19"/>
    </row>
    <row r="54" spans="1:17" ht="18" customHeight="1" x14ac:dyDescent="0.25">
      <c r="A54" s="59"/>
      <c r="B54" s="59"/>
      <c r="C54" s="59"/>
      <c r="D54" s="59"/>
      <c r="E54" s="59"/>
      <c r="F54" s="59"/>
      <c r="G54" s="72"/>
      <c r="H54" s="22" t="s">
        <v>8</v>
      </c>
      <c r="I54" s="22" t="s">
        <v>128</v>
      </c>
      <c r="J54" s="93"/>
      <c r="K54" s="59"/>
      <c r="L54" s="59"/>
      <c r="M54" s="59"/>
      <c r="O54" s="23" t="s">
        <v>179</v>
      </c>
      <c r="P54" s="24">
        <v>1</v>
      </c>
      <c r="Q54" s="19"/>
    </row>
    <row r="55" spans="1:17" ht="18" customHeight="1" x14ac:dyDescent="0.25">
      <c r="A55" s="60" t="s">
        <v>23</v>
      </c>
      <c r="B55" s="60"/>
      <c r="C55" s="60"/>
      <c r="D55" s="60"/>
      <c r="E55" s="61">
        <v>5570</v>
      </c>
      <c r="F55" s="61"/>
      <c r="G55" s="33">
        <v>223565</v>
      </c>
      <c r="H55" s="33" t="s">
        <v>113</v>
      </c>
      <c r="I55" s="33"/>
      <c r="J55" s="28">
        <f>IF(O55&gt;0,O55,P55)</f>
        <v>826.20200000000011</v>
      </c>
      <c r="K55" s="57"/>
      <c r="L55" s="57"/>
      <c r="M55" s="57"/>
      <c r="N55" s="19" t="str">
        <f t="shared" ref="N55:N65" si="8">IF(H55&gt;0,IF(I55&gt;0,"Erro",""),"")</f>
        <v/>
      </c>
      <c r="O55" s="16">
        <f>IF(H55="X",(IF(RIGHT(A55,1)="*",M$50*0.2,0)),0)</f>
        <v>826.20200000000011</v>
      </c>
      <c r="P55" s="16">
        <f>IF(H55="X",IF(O55&gt;0,0,(M$12-O$23)/P$15),0)</f>
        <v>0</v>
      </c>
      <c r="Q55" s="19"/>
    </row>
    <row r="56" spans="1:17" ht="18" customHeight="1" x14ac:dyDescent="0.25">
      <c r="A56" s="57" t="s">
        <v>24</v>
      </c>
      <c r="B56" s="57"/>
      <c r="C56" s="57"/>
      <c r="D56" s="57"/>
      <c r="E56" s="61">
        <v>4344</v>
      </c>
      <c r="F56" s="61"/>
      <c r="G56" s="33">
        <v>225142</v>
      </c>
      <c r="H56" s="33" t="s">
        <v>113</v>
      </c>
      <c r="I56" s="33"/>
      <c r="J56" s="28">
        <f t="shared" ref="J56:J65" si="9">IF(O56&gt;0,O56,P56)</f>
        <v>367.20088888888887</v>
      </c>
      <c r="K56" s="57"/>
      <c r="L56" s="57"/>
      <c r="M56" s="57"/>
      <c r="N56" s="19" t="str">
        <f t="shared" si="8"/>
        <v/>
      </c>
      <c r="O56" s="16">
        <f t="shared" ref="O56:O65" si="10">IF(H56="X",(IF(RIGHT(A56,1)="*",M$50*0.2,0)),0)</f>
        <v>0</v>
      </c>
      <c r="P56" s="16">
        <f t="shared" ref="P56:P65" si="11">IF(H56="X",IF(O56&gt;0,0,(M$50-O$66)/P$53),0)</f>
        <v>367.20088888888887</v>
      </c>
      <c r="Q56" s="19"/>
    </row>
    <row r="57" spans="1:17" ht="18" customHeight="1" x14ac:dyDescent="0.25">
      <c r="A57" s="57" t="s">
        <v>25</v>
      </c>
      <c r="B57" s="57"/>
      <c r="C57" s="57"/>
      <c r="D57" s="57"/>
      <c r="E57" s="61">
        <v>5484</v>
      </c>
      <c r="F57" s="61"/>
      <c r="G57" s="33">
        <v>322245</v>
      </c>
      <c r="H57" s="33" t="s">
        <v>113</v>
      </c>
      <c r="I57" s="33"/>
      <c r="J57" s="28">
        <f t="shared" si="9"/>
        <v>367.20088888888887</v>
      </c>
      <c r="K57" s="57"/>
      <c r="L57" s="57"/>
      <c r="M57" s="57"/>
      <c r="N57" s="19" t="str">
        <f t="shared" si="8"/>
        <v/>
      </c>
      <c r="O57" s="16">
        <f t="shared" si="10"/>
        <v>0</v>
      </c>
      <c r="P57" s="16">
        <f t="shared" si="11"/>
        <v>367.20088888888887</v>
      </c>
      <c r="Q57" s="19"/>
    </row>
    <row r="58" spans="1:17" ht="18" customHeight="1" x14ac:dyDescent="0.25">
      <c r="A58" s="57" t="s">
        <v>26</v>
      </c>
      <c r="B58" s="57"/>
      <c r="C58" s="57"/>
      <c r="D58" s="57"/>
      <c r="E58" s="61">
        <v>3589</v>
      </c>
      <c r="F58" s="61"/>
      <c r="G58" s="33">
        <v>322245</v>
      </c>
      <c r="H58" s="33" t="s">
        <v>113</v>
      </c>
      <c r="I58" s="33"/>
      <c r="J58" s="28">
        <f t="shared" si="9"/>
        <v>367.20088888888887</v>
      </c>
      <c r="K58" s="57" t="s">
        <v>190</v>
      </c>
      <c r="L58" s="57"/>
      <c r="M58" s="57"/>
      <c r="N58" s="19" t="str">
        <f t="shared" si="8"/>
        <v/>
      </c>
      <c r="O58" s="16">
        <f t="shared" si="10"/>
        <v>0</v>
      </c>
      <c r="P58" s="16">
        <f t="shared" si="11"/>
        <v>367.20088888888887</v>
      </c>
      <c r="Q58" s="19"/>
    </row>
    <row r="59" spans="1:17" ht="18" customHeight="1" x14ac:dyDescent="0.25">
      <c r="A59" s="57" t="s">
        <v>27</v>
      </c>
      <c r="B59" s="57"/>
      <c r="C59" s="57"/>
      <c r="D59" s="57"/>
      <c r="E59" s="61">
        <v>1446</v>
      </c>
      <c r="F59" s="61"/>
      <c r="G59" s="33">
        <v>322245</v>
      </c>
      <c r="H59" s="33" t="s">
        <v>113</v>
      </c>
      <c r="I59" s="33"/>
      <c r="J59" s="28">
        <f t="shared" si="9"/>
        <v>367.20088888888887</v>
      </c>
      <c r="K59" s="57"/>
      <c r="L59" s="57"/>
      <c r="M59" s="57"/>
      <c r="N59" s="19" t="str">
        <f t="shared" si="8"/>
        <v/>
      </c>
      <c r="O59" s="16">
        <f t="shared" si="10"/>
        <v>0</v>
      </c>
      <c r="P59" s="16">
        <f t="shared" si="11"/>
        <v>367.20088888888887</v>
      </c>
      <c r="Q59" s="19"/>
    </row>
    <row r="60" spans="1:17" ht="18" customHeight="1" x14ac:dyDescent="0.25">
      <c r="A60" s="57" t="s">
        <v>28</v>
      </c>
      <c r="B60" s="57"/>
      <c r="C60" s="57"/>
      <c r="D60" s="57"/>
      <c r="E60" s="61">
        <v>3504</v>
      </c>
      <c r="F60" s="61"/>
      <c r="G60" s="33">
        <v>322245</v>
      </c>
      <c r="H60" s="33"/>
      <c r="I60" s="33" t="s">
        <v>188</v>
      </c>
      <c r="J60" s="28">
        <f t="shared" si="9"/>
        <v>0</v>
      </c>
      <c r="K60" s="57" t="s">
        <v>189</v>
      </c>
      <c r="L60" s="57"/>
      <c r="M60" s="57"/>
      <c r="N60" s="19" t="str">
        <f t="shared" si="8"/>
        <v/>
      </c>
      <c r="O60" s="16">
        <f t="shared" si="10"/>
        <v>0</v>
      </c>
      <c r="P60" s="16">
        <f t="shared" si="11"/>
        <v>0</v>
      </c>
      <c r="Q60" s="19"/>
    </row>
    <row r="61" spans="1:17" ht="18" customHeight="1" x14ac:dyDescent="0.25">
      <c r="A61" s="57" t="s">
        <v>29</v>
      </c>
      <c r="B61" s="57"/>
      <c r="C61" s="57"/>
      <c r="D61" s="57"/>
      <c r="E61" s="61">
        <v>5594</v>
      </c>
      <c r="F61" s="61"/>
      <c r="G61" s="33">
        <v>322245</v>
      </c>
      <c r="H61" s="33" t="s">
        <v>113</v>
      </c>
      <c r="I61" s="33"/>
      <c r="J61" s="28">
        <f t="shared" si="9"/>
        <v>367.20088888888887</v>
      </c>
      <c r="K61" s="57"/>
      <c r="L61" s="57"/>
      <c r="M61" s="57"/>
      <c r="N61" s="19" t="str">
        <f t="shared" si="8"/>
        <v/>
      </c>
      <c r="O61" s="16">
        <f t="shared" si="10"/>
        <v>0</v>
      </c>
      <c r="P61" s="16">
        <f t="shared" si="11"/>
        <v>367.20088888888887</v>
      </c>
      <c r="Q61" s="19"/>
    </row>
    <row r="62" spans="1:17" ht="18" customHeight="1" x14ac:dyDescent="0.25">
      <c r="A62" s="49" t="s">
        <v>30</v>
      </c>
      <c r="B62" s="50"/>
      <c r="C62" s="50"/>
      <c r="D62" s="51"/>
      <c r="E62" s="116">
        <v>4065</v>
      </c>
      <c r="F62" s="117"/>
      <c r="G62" s="34">
        <v>515105</v>
      </c>
      <c r="H62" s="33" t="s">
        <v>113</v>
      </c>
      <c r="I62" s="33"/>
      <c r="J62" s="28">
        <f t="shared" si="9"/>
        <v>367.20088888888887</v>
      </c>
      <c r="K62" s="49"/>
      <c r="L62" s="50"/>
      <c r="M62" s="51"/>
      <c r="N62" s="19" t="str">
        <f t="shared" si="8"/>
        <v/>
      </c>
      <c r="O62" s="16">
        <f t="shared" si="10"/>
        <v>0</v>
      </c>
      <c r="P62" s="16">
        <f t="shared" si="11"/>
        <v>367.20088888888887</v>
      </c>
      <c r="Q62" s="19"/>
    </row>
    <row r="63" spans="1:17" ht="18" customHeight="1" x14ac:dyDescent="0.25">
      <c r="A63" s="49" t="s">
        <v>31</v>
      </c>
      <c r="B63" s="50"/>
      <c r="C63" s="50"/>
      <c r="D63" s="51"/>
      <c r="E63" s="116">
        <v>5082</v>
      </c>
      <c r="F63" s="117"/>
      <c r="G63" s="34">
        <v>515105</v>
      </c>
      <c r="H63" s="33" t="s">
        <v>113</v>
      </c>
      <c r="I63" s="33"/>
      <c r="J63" s="28">
        <f t="shared" si="9"/>
        <v>367.20088888888887</v>
      </c>
      <c r="K63" s="49"/>
      <c r="L63" s="50"/>
      <c r="M63" s="51"/>
      <c r="N63" s="19" t="str">
        <f t="shared" si="8"/>
        <v/>
      </c>
      <c r="O63" s="16">
        <f t="shared" si="10"/>
        <v>0</v>
      </c>
      <c r="P63" s="16">
        <f t="shared" si="11"/>
        <v>367.20088888888887</v>
      </c>
      <c r="Q63" s="19"/>
    </row>
    <row r="64" spans="1:17" ht="18" customHeight="1" x14ac:dyDescent="0.25">
      <c r="A64" s="57" t="s">
        <v>32</v>
      </c>
      <c r="B64" s="57"/>
      <c r="C64" s="57"/>
      <c r="D64" s="57"/>
      <c r="E64" s="118">
        <v>4096</v>
      </c>
      <c r="F64" s="118"/>
      <c r="G64" s="35">
        <v>515105</v>
      </c>
      <c r="H64" s="33" t="s">
        <v>113</v>
      </c>
      <c r="I64" s="33"/>
      <c r="J64" s="28">
        <f t="shared" si="9"/>
        <v>367.20088888888887</v>
      </c>
      <c r="K64" s="57"/>
      <c r="L64" s="57"/>
      <c r="M64" s="57"/>
      <c r="N64" s="19" t="str">
        <f t="shared" si="8"/>
        <v/>
      </c>
      <c r="O64" s="16">
        <f t="shared" si="10"/>
        <v>0</v>
      </c>
      <c r="P64" s="16">
        <f t="shared" si="11"/>
        <v>367.20088888888887</v>
      </c>
      <c r="Q64" s="19"/>
    </row>
    <row r="65" spans="1:17" ht="18" customHeight="1" x14ac:dyDescent="0.25">
      <c r="A65" s="57" t="s">
        <v>33</v>
      </c>
      <c r="B65" s="57"/>
      <c r="C65" s="57"/>
      <c r="D65" s="57"/>
      <c r="E65" s="118">
        <v>5066</v>
      </c>
      <c r="F65" s="118"/>
      <c r="G65" s="35">
        <v>515105</v>
      </c>
      <c r="H65" s="33" t="s">
        <v>113</v>
      </c>
      <c r="I65" s="33"/>
      <c r="J65" s="28">
        <f t="shared" si="9"/>
        <v>367.20088888888887</v>
      </c>
      <c r="K65" s="57"/>
      <c r="L65" s="57"/>
      <c r="M65" s="57"/>
      <c r="N65" s="19" t="str">
        <f t="shared" si="8"/>
        <v/>
      </c>
      <c r="O65" s="16">
        <f t="shared" si="10"/>
        <v>0</v>
      </c>
      <c r="P65" s="16">
        <f t="shared" si="11"/>
        <v>367.20088888888887</v>
      </c>
      <c r="Q65" s="19"/>
    </row>
    <row r="66" spans="1:17" ht="18" customHeight="1" x14ac:dyDescent="0.25">
      <c r="A66" s="59" t="s">
        <v>129</v>
      </c>
      <c r="B66" s="59"/>
      <c r="C66" s="59"/>
      <c r="D66" s="59"/>
      <c r="E66" s="59"/>
      <c r="F66" s="59"/>
      <c r="G66" s="59"/>
      <c r="H66" s="59"/>
      <c r="I66" s="59"/>
      <c r="J66" s="18">
        <f>SUM(J55:J65)</f>
        <v>4131.01</v>
      </c>
      <c r="K66" s="54" t="b">
        <f>M50&gt;=J66</f>
        <v>1</v>
      </c>
      <c r="L66" s="55"/>
      <c r="M66" s="56"/>
      <c r="O66" s="17">
        <f>SUM(O55:O65)</f>
        <v>826.20200000000011</v>
      </c>
      <c r="P66" s="17">
        <f>SUM(P55:P65)</f>
        <v>3304.8080000000004</v>
      </c>
      <c r="Q66" s="17">
        <f>P66+O66</f>
        <v>4131.01</v>
      </c>
    </row>
    <row r="67" spans="1:17" ht="18" customHeight="1" x14ac:dyDescent="0.25">
      <c r="A67" s="85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7" x14ac:dyDescent="0.25">
      <c r="A68" s="1"/>
      <c r="B68" s="1"/>
      <c r="C68" s="1"/>
      <c r="D68" s="1"/>
      <c r="E68" s="4"/>
      <c r="F68" s="4"/>
      <c r="G68" s="4"/>
      <c r="H68" s="2"/>
      <c r="I68" s="2"/>
      <c r="J68" s="2"/>
      <c r="K68" s="1"/>
      <c r="L68" s="1"/>
      <c r="M68" s="1"/>
    </row>
    <row r="69" spans="1:17" ht="18" customHeight="1" x14ac:dyDescent="0.25">
      <c r="A69" s="73" t="s">
        <v>123</v>
      </c>
      <c r="B69" s="73"/>
      <c r="C69" s="73"/>
      <c r="D69" s="73"/>
      <c r="E69" s="77" t="s">
        <v>130</v>
      </c>
      <c r="F69" s="77"/>
      <c r="G69" s="77"/>
      <c r="H69" s="78"/>
      <c r="I69" s="81" t="s">
        <v>126</v>
      </c>
      <c r="J69" s="81" t="s">
        <v>124</v>
      </c>
      <c r="K69" s="81"/>
      <c r="L69" s="81"/>
      <c r="M69" s="40">
        <v>4590.01</v>
      </c>
    </row>
    <row r="70" spans="1:17" ht="18" customHeight="1" x14ac:dyDescent="0.25">
      <c r="A70" s="73"/>
      <c r="B70" s="73"/>
      <c r="C70" s="73"/>
      <c r="D70" s="73"/>
      <c r="E70" s="79"/>
      <c r="F70" s="79"/>
      <c r="G70" s="79"/>
      <c r="H70" s="80"/>
      <c r="I70" s="82" t="s">
        <v>127</v>
      </c>
      <c r="J70" s="83"/>
      <c r="K70" s="83"/>
      <c r="L70" s="83"/>
      <c r="M70" s="5">
        <f>M69*50%</f>
        <v>2295.0050000000001</v>
      </c>
    </row>
    <row r="71" spans="1:17" ht="18" customHeight="1" x14ac:dyDescent="0.25">
      <c r="A71" s="65" t="s">
        <v>145</v>
      </c>
      <c r="B71" s="66"/>
      <c r="C71" s="66"/>
      <c r="D71" s="66"/>
      <c r="E71" s="66"/>
      <c r="F71" s="66"/>
      <c r="G71" s="66"/>
      <c r="H71" s="67"/>
      <c r="I71" s="65" t="s">
        <v>146</v>
      </c>
      <c r="J71" s="66"/>
      <c r="K71" s="66"/>
      <c r="L71" s="66"/>
      <c r="M71" s="67"/>
    </row>
    <row r="72" spans="1:17" ht="18" customHeight="1" x14ac:dyDescent="0.25">
      <c r="A72" s="68" t="s">
        <v>147</v>
      </c>
      <c r="B72" s="68"/>
      <c r="C72" s="68"/>
      <c r="D72" s="68"/>
      <c r="E72" s="69"/>
      <c r="F72" s="70" t="s">
        <v>148</v>
      </c>
      <c r="G72" s="70"/>
      <c r="H72" s="68"/>
      <c r="I72" s="68"/>
      <c r="J72" s="68"/>
      <c r="K72" s="68"/>
      <c r="L72" s="68"/>
      <c r="M72" s="68"/>
    </row>
    <row r="73" spans="1:17" ht="18" customHeight="1" x14ac:dyDescent="0.25">
      <c r="A73" s="73" t="s">
        <v>5</v>
      </c>
      <c r="B73" s="73"/>
      <c r="C73" s="73"/>
      <c r="D73" s="73"/>
      <c r="E73" s="73" t="s">
        <v>85</v>
      </c>
      <c r="F73" s="73"/>
      <c r="G73" s="75" t="s">
        <v>6</v>
      </c>
      <c r="H73" s="74" t="s">
        <v>7</v>
      </c>
      <c r="I73" s="74"/>
      <c r="J73" s="119" t="s">
        <v>122</v>
      </c>
      <c r="K73" s="73" t="s">
        <v>9</v>
      </c>
      <c r="L73" s="73"/>
      <c r="M73" s="73"/>
      <c r="O73" s="19" t="s">
        <v>178</v>
      </c>
      <c r="P73" s="21">
        <f>COUNTIF(H75:H83,"x")-P74</f>
        <v>5</v>
      </c>
    </row>
    <row r="74" spans="1:17" ht="18" customHeight="1" x14ac:dyDescent="0.25">
      <c r="A74" s="73"/>
      <c r="B74" s="73"/>
      <c r="C74" s="73"/>
      <c r="D74" s="73"/>
      <c r="E74" s="73"/>
      <c r="F74" s="73"/>
      <c r="G74" s="76"/>
      <c r="H74" s="11" t="s">
        <v>8</v>
      </c>
      <c r="I74" s="11" t="s">
        <v>128</v>
      </c>
      <c r="J74" s="120"/>
      <c r="K74" s="73"/>
      <c r="L74" s="73"/>
      <c r="M74" s="73"/>
      <c r="O74" s="23" t="s">
        <v>179</v>
      </c>
      <c r="P74" s="24">
        <f>COUNTIF(O75:O83,"&gt;0")</f>
        <v>1</v>
      </c>
    </row>
    <row r="75" spans="1:17" ht="18" customHeight="1" x14ac:dyDescent="0.25">
      <c r="A75" s="60" t="s">
        <v>34</v>
      </c>
      <c r="B75" s="60"/>
      <c r="C75" s="60"/>
      <c r="D75" s="60"/>
      <c r="E75" s="61">
        <v>3756</v>
      </c>
      <c r="F75" s="61"/>
      <c r="G75" s="33">
        <v>223565</v>
      </c>
      <c r="H75" s="33" t="s">
        <v>113</v>
      </c>
      <c r="I75" s="33"/>
      <c r="J75" s="28">
        <f>IF(O75&gt;0,O75,P75)</f>
        <v>459.00100000000003</v>
      </c>
      <c r="K75" s="57"/>
      <c r="L75" s="57"/>
      <c r="M75" s="57"/>
      <c r="N75" s="19" t="str">
        <f t="shared" ref="N75:N83" si="12">IF(H75&gt;0,IF(I75&gt;0,"Erro",""),"")</f>
        <v/>
      </c>
      <c r="O75" s="16">
        <f>IF(H75="X",(IF(RIGHT(A75,1)="*",M$70*0.2,0)),0)</f>
        <v>459.00100000000003</v>
      </c>
      <c r="P75" s="16">
        <f t="shared" ref="P75:P83" si="13">IF(H75="X",IF(O75&gt;0,0,(M$70-O$84)/P$73),0)</f>
        <v>0</v>
      </c>
    </row>
    <row r="76" spans="1:17" ht="18" customHeight="1" x14ac:dyDescent="0.25">
      <c r="A76" s="57" t="s">
        <v>191</v>
      </c>
      <c r="B76" s="57"/>
      <c r="C76" s="57"/>
      <c r="D76" s="57"/>
      <c r="E76" s="61"/>
      <c r="F76" s="61"/>
      <c r="G76" s="33">
        <v>225142</v>
      </c>
      <c r="H76" s="33"/>
      <c r="I76" s="33" t="s">
        <v>113</v>
      </c>
      <c r="J76" s="28">
        <f>IF(O76&gt;0,O76,P76)</f>
        <v>0</v>
      </c>
      <c r="K76" s="57" t="s">
        <v>192</v>
      </c>
      <c r="L76" s="57"/>
      <c r="M76" s="57"/>
      <c r="N76" s="19" t="str">
        <f t="shared" si="12"/>
        <v/>
      </c>
      <c r="O76" s="16">
        <f t="shared" ref="O76:O83" si="14">IF(H76="X",(IF(RIGHT(A76,1)="*",M$70*0.2,0)),0)</f>
        <v>0</v>
      </c>
      <c r="P76" s="16">
        <f t="shared" si="13"/>
        <v>0</v>
      </c>
    </row>
    <row r="77" spans="1:17" ht="18" customHeight="1" x14ac:dyDescent="0.25">
      <c r="A77" s="57" t="s">
        <v>35</v>
      </c>
      <c r="B77" s="57"/>
      <c r="C77" s="57"/>
      <c r="D77" s="57"/>
      <c r="E77" s="61">
        <v>5331</v>
      </c>
      <c r="F77" s="61"/>
      <c r="G77" s="33">
        <v>322245</v>
      </c>
      <c r="H77" s="33" t="s">
        <v>113</v>
      </c>
      <c r="I77" s="33"/>
      <c r="J77" s="28">
        <f t="shared" ref="J77:J83" si="15">IF(O77&gt;0,O77,P77)</f>
        <v>367.20080000000002</v>
      </c>
      <c r="K77" s="57"/>
      <c r="L77" s="57"/>
      <c r="M77" s="57"/>
      <c r="N77" s="19" t="str">
        <f t="shared" si="12"/>
        <v/>
      </c>
      <c r="O77" s="16">
        <f t="shared" si="14"/>
        <v>0</v>
      </c>
      <c r="P77" s="16">
        <f t="shared" si="13"/>
        <v>367.20080000000002</v>
      </c>
    </row>
    <row r="78" spans="1:17" ht="18" customHeight="1" x14ac:dyDescent="0.25">
      <c r="A78" s="57" t="s">
        <v>36</v>
      </c>
      <c r="B78" s="57"/>
      <c r="C78" s="57"/>
      <c r="D78" s="57"/>
      <c r="E78" s="61">
        <v>2479</v>
      </c>
      <c r="F78" s="61"/>
      <c r="G78" s="33">
        <v>322245</v>
      </c>
      <c r="H78" s="33" t="s">
        <v>113</v>
      </c>
      <c r="I78" s="33"/>
      <c r="J78" s="28">
        <f t="shared" si="15"/>
        <v>367.20080000000002</v>
      </c>
      <c r="K78" s="57"/>
      <c r="L78" s="57"/>
      <c r="M78" s="57"/>
      <c r="N78" s="19" t="str">
        <f t="shared" si="12"/>
        <v/>
      </c>
      <c r="O78" s="16">
        <f t="shared" si="14"/>
        <v>0</v>
      </c>
      <c r="P78" s="16">
        <f t="shared" si="13"/>
        <v>367.20080000000002</v>
      </c>
    </row>
    <row r="79" spans="1:17" ht="18" customHeight="1" x14ac:dyDescent="0.25">
      <c r="A79" s="57" t="s">
        <v>37</v>
      </c>
      <c r="B79" s="57"/>
      <c r="C79" s="57"/>
      <c r="D79" s="57"/>
      <c r="E79" s="61">
        <v>1445</v>
      </c>
      <c r="F79" s="61"/>
      <c r="G79" s="33">
        <v>322245</v>
      </c>
      <c r="H79" s="33"/>
      <c r="I79" s="33" t="s">
        <v>113</v>
      </c>
      <c r="J79" s="28">
        <f t="shared" si="15"/>
        <v>0</v>
      </c>
      <c r="K79" s="57" t="s">
        <v>189</v>
      </c>
      <c r="L79" s="57"/>
      <c r="M79" s="57"/>
      <c r="N79" s="19" t="str">
        <f t="shared" si="12"/>
        <v/>
      </c>
      <c r="O79" s="16">
        <f t="shared" si="14"/>
        <v>0</v>
      </c>
      <c r="P79" s="16">
        <f t="shared" si="13"/>
        <v>0</v>
      </c>
    </row>
    <row r="80" spans="1:17" ht="18" customHeight="1" x14ac:dyDescent="0.25">
      <c r="A80" s="57" t="s">
        <v>38</v>
      </c>
      <c r="B80" s="57"/>
      <c r="C80" s="57"/>
      <c r="D80" s="57"/>
      <c r="E80" s="61">
        <v>4061</v>
      </c>
      <c r="F80" s="61"/>
      <c r="G80" s="33">
        <v>515105</v>
      </c>
      <c r="H80" s="33" t="s">
        <v>113</v>
      </c>
      <c r="I80" s="33"/>
      <c r="J80" s="28">
        <f t="shared" si="15"/>
        <v>367.20080000000002</v>
      </c>
      <c r="K80" s="57"/>
      <c r="L80" s="57"/>
      <c r="M80" s="57"/>
      <c r="N80" s="19" t="str">
        <f t="shared" si="12"/>
        <v/>
      </c>
      <c r="O80" s="16">
        <f t="shared" si="14"/>
        <v>0</v>
      </c>
      <c r="P80" s="16">
        <f t="shared" si="13"/>
        <v>367.20080000000002</v>
      </c>
    </row>
    <row r="81" spans="1:17" ht="18" customHeight="1" x14ac:dyDescent="0.25">
      <c r="A81" s="57" t="s">
        <v>39</v>
      </c>
      <c r="B81" s="57"/>
      <c r="C81" s="57"/>
      <c r="D81" s="57"/>
      <c r="E81" s="61">
        <v>4078</v>
      </c>
      <c r="F81" s="61"/>
      <c r="G81" s="33">
        <v>515105</v>
      </c>
      <c r="H81" s="33"/>
      <c r="I81" s="33" t="s">
        <v>113</v>
      </c>
      <c r="J81" s="28">
        <f t="shared" si="15"/>
        <v>0</v>
      </c>
      <c r="K81" s="57" t="s">
        <v>115</v>
      </c>
      <c r="L81" s="57"/>
      <c r="M81" s="57"/>
      <c r="N81" s="19" t="str">
        <f t="shared" si="12"/>
        <v/>
      </c>
      <c r="O81" s="16">
        <f t="shared" si="14"/>
        <v>0</v>
      </c>
      <c r="P81" s="16">
        <f t="shared" si="13"/>
        <v>0</v>
      </c>
    </row>
    <row r="82" spans="1:17" ht="18" customHeight="1" x14ac:dyDescent="0.25">
      <c r="A82" s="49" t="s">
        <v>40</v>
      </c>
      <c r="B82" s="50"/>
      <c r="C82" s="50"/>
      <c r="D82" s="51"/>
      <c r="E82" s="52">
        <v>4082</v>
      </c>
      <c r="F82" s="53"/>
      <c r="G82" s="36">
        <v>515105</v>
      </c>
      <c r="H82" s="33" t="s">
        <v>113</v>
      </c>
      <c r="I82" s="33"/>
      <c r="J82" s="28">
        <f t="shared" si="15"/>
        <v>367.20080000000002</v>
      </c>
      <c r="K82" s="49"/>
      <c r="L82" s="50"/>
      <c r="M82" s="51"/>
      <c r="N82" s="19" t="str">
        <f t="shared" si="12"/>
        <v/>
      </c>
      <c r="O82" s="16">
        <f t="shared" si="14"/>
        <v>0</v>
      </c>
      <c r="P82" s="16">
        <f t="shared" si="13"/>
        <v>367.20080000000002</v>
      </c>
    </row>
    <row r="83" spans="1:17" ht="18" customHeight="1" x14ac:dyDescent="0.25">
      <c r="A83" s="57" t="s">
        <v>41</v>
      </c>
      <c r="B83" s="57"/>
      <c r="C83" s="57"/>
      <c r="D83" s="57"/>
      <c r="E83" s="61">
        <v>4110</v>
      </c>
      <c r="F83" s="61"/>
      <c r="G83" s="33">
        <v>515105</v>
      </c>
      <c r="H83" s="33" t="s">
        <v>113</v>
      </c>
      <c r="I83" s="33"/>
      <c r="J83" s="28">
        <f t="shared" si="15"/>
        <v>367.20080000000002</v>
      </c>
      <c r="K83" s="57"/>
      <c r="L83" s="57"/>
      <c r="M83" s="57"/>
      <c r="N83" s="19" t="str">
        <f t="shared" si="12"/>
        <v/>
      </c>
      <c r="O83" s="16">
        <f t="shared" si="14"/>
        <v>0</v>
      </c>
      <c r="P83" s="16">
        <f t="shared" si="13"/>
        <v>367.20080000000002</v>
      </c>
    </row>
    <row r="84" spans="1:17" ht="18" customHeight="1" x14ac:dyDescent="0.25">
      <c r="A84" s="59" t="s">
        <v>129</v>
      </c>
      <c r="B84" s="59"/>
      <c r="C84" s="59"/>
      <c r="D84" s="59"/>
      <c r="E84" s="59"/>
      <c r="F84" s="59"/>
      <c r="G84" s="59"/>
      <c r="H84" s="59"/>
      <c r="I84" s="59"/>
      <c r="J84" s="18">
        <f>SUM(J75:J83)</f>
        <v>2295.0050000000001</v>
      </c>
      <c r="K84" s="54" t="b">
        <f>M70&gt;=J84</f>
        <v>1</v>
      </c>
      <c r="L84" s="55"/>
      <c r="M84" s="56"/>
      <c r="O84" s="15">
        <f>SUM(O75:O83)</f>
        <v>459.00100000000003</v>
      </c>
      <c r="P84" s="15">
        <f>SUM(P75:P83)</f>
        <v>1836.0040000000001</v>
      </c>
      <c r="Q84" s="15">
        <f>SUM(O84:P84)</f>
        <v>2295.0050000000001</v>
      </c>
    </row>
    <row r="85" spans="1:17" ht="18" customHeight="1" x14ac:dyDescent="0.25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7" ht="18" customHeight="1" x14ac:dyDescent="0.25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7" ht="18" customHeight="1" x14ac:dyDescent="0.2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7" ht="18" customHeight="1" x14ac:dyDescent="0.2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7" ht="18" customHeight="1" x14ac:dyDescent="0.2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7" ht="18" customHeight="1" x14ac:dyDescent="0.2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7" ht="18" customHeight="1" x14ac:dyDescent="0.2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7" ht="18" customHeight="1" x14ac:dyDescent="0.25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7" ht="18" customHeight="1" x14ac:dyDescent="0.25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7" ht="18" customHeight="1" x14ac:dyDescent="0.25">
      <c r="A94" s="1"/>
      <c r="B94" s="1"/>
      <c r="C94" s="1"/>
      <c r="D94" s="1"/>
      <c r="E94" s="2"/>
      <c r="F94" s="2"/>
      <c r="G94" s="2"/>
      <c r="H94" s="2"/>
      <c r="I94" s="2"/>
      <c r="J94" s="2"/>
      <c r="K94" s="1"/>
      <c r="L94" s="1"/>
      <c r="M94" s="1"/>
    </row>
    <row r="95" spans="1:17" ht="18" customHeight="1" x14ac:dyDescent="0.25">
      <c r="A95" s="1"/>
      <c r="B95" s="1"/>
      <c r="C95" s="1"/>
      <c r="D95" s="1"/>
      <c r="E95" s="2"/>
      <c r="F95" s="2"/>
      <c r="G95" s="2"/>
      <c r="H95" s="2"/>
      <c r="I95" s="2"/>
      <c r="J95" s="2"/>
      <c r="K95" s="1"/>
      <c r="L95" s="1"/>
      <c r="M95" s="1"/>
    </row>
    <row r="96" spans="1:17" ht="18" customHeight="1" x14ac:dyDescent="0.25">
      <c r="A96" s="73" t="s">
        <v>123</v>
      </c>
      <c r="B96" s="73"/>
      <c r="C96" s="73"/>
      <c r="D96" s="73"/>
      <c r="E96" s="77" t="s">
        <v>131</v>
      </c>
      <c r="F96" s="77"/>
      <c r="G96" s="77"/>
      <c r="H96" s="78"/>
      <c r="I96" s="81" t="s">
        <v>126</v>
      </c>
      <c r="J96" s="81" t="s">
        <v>124</v>
      </c>
      <c r="K96" s="81"/>
      <c r="L96" s="81"/>
      <c r="M96" s="40">
        <v>10556.61</v>
      </c>
    </row>
    <row r="97" spans="1:17" ht="18" customHeight="1" x14ac:dyDescent="0.25">
      <c r="A97" s="73"/>
      <c r="B97" s="73"/>
      <c r="C97" s="73"/>
      <c r="D97" s="73"/>
      <c r="E97" s="79"/>
      <c r="F97" s="79"/>
      <c r="G97" s="79"/>
      <c r="H97" s="80"/>
      <c r="I97" s="82" t="s">
        <v>127</v>
      </c>
      <c r="J97" s="83"/>
      <c r="K97" s="83"/>
      <c r="L97" s="83"/>
      <c r="M97" s="5">
        <f>M96*50%</f>
        <v>5278.3050000000003</v>
      </c>
    </row>
    <row r="98" spans="1:17" ht="18" customHeight="1" x14ac:dyDescent="0.25">
      <c r="A98" s="65" t="s">
        <v>149</v>
      </c>
      <c r="B98" s="66"/>
      <c r="C98" s="66"/>
      <c r="D98" s="66"/>
      <c r="E98" s="66"/>
      <c r="F98" s="66"/>
      <c r="G98" s="66"/>
      <c r="H98" s="67"/>
      <c r="I98" s="65" t="s">
        <v>150</v>
      </c>
      <c r="J98" s="66"/>
      <c r="K98" s="66"/>
      <c r="L98" s="66"/>
      <c r="M98" s="67"/>
    </row>
    <row r="99" spans="1:17" ht="18" customHeight="1" x14ac:dyDescent="0.25">
      <c r="A99" s="68" t="s">
        <v>151</v>
      </c>
      <c r="B99" s="68"/>
      <c r="C99" s="68"/>
      <c r="D99" s="68"/>
      <c r="E99" s="69"/>
      <c r="F99" s="70" t="s">
        <v>152</v>
      </c>
      <c r="G99" s="70"/>
      <c r="H99" s="68"/>
      <c r="I99" s="68"/>
      <c r="J99" s="68"/>
      <c r="K99" s="68"/>
      <c r="L99" s="68"/>
      <c r="M99" s="68"/>
    </row>
    <row r="100" spans="1:17" ht="18" customHeight="1" x14ac:dyDescent="0.25">
      <c r="A100" s="59" t="s">
        <v>5</v>
      </c>
      <c r="B100" s="59"/>
      <c r="C100" s="59"/>
      <c r="D100" s="59"/>
      <c r="E100" s="59" t="s">
        <v>85</v>
      </c>
      <c r="F100" s="59"/>
      <c r="G100" s="71" t="s">
        <v>6</v>
      </c>
      <c r="H100" s="58" t="s">
        <v>7</v>
      </c>
      <c r="I100" s="58"/>
      <c r="J100" s="92" t="s">
        <v>122</v>
      </c>
      <c r="K100" s="59" t="s">
        <v>9</v>
      </c>
      <c r="L100" s="59"/>
      <c r="M100" s="59"/>
      <c r="O100" s="19" t="s">
        <v>178</v>
      </c>
      <c r="P100" s="21">
        <f>COUNTIF(H102:H111,"x")-P101</f>
        <v>7</v>
      </c>
      <c r="Q100" s="19"/>
    </row>
    <row r="101" spans="1:17" ht="18" customHeight="1" x14ac:dyDescent="0.25">
      <c r="A101" s="59"/>
      <c r="B101" s="59"/>
      <c r="C101" s="59"/>
      <c r="D101" s="59"/>
      <c r="E101" s="59"/>
      <c r="F101" s="59"/>
      <c r="G101" s="72"/>
      <c r="H101" s="27" t="s">
        <v>8</v>
      </c>
      <c r="I101" s="27" t="s">
        <v>128</v>
      </c>
      <c r="J101" s="93"/>
      <c r="K101" s="59"/>
      <c r="L101" s="59"/>
      <c r="M101" s="59"/>
      <c r="O101" s="23" t="s">
        <v>179</v>
      </c>
      <c r="P101" s="24">
        <f>COUNTIF(O102:O111,"&gt;0")</f>
        <v>2</v>
      </c>
      <c r="Q101" s="19"/>
    </row>
    <row r="102" spans="1:17" ht="18" customHeight="1" x14ac:dyDescent="0.25">
      <c r="A102" s="60" t="s">
        <v>183</v>
      </c>
      <c r="B102" s="60"/>
      <c r="C102" s="60"/>
      <c r="D102" s="60"/>
      <c r="E102" s="61">
        <v>5333</v>
      </c>
      <c r="F102" s="61"/>
      <c r="G102" s="33">
        <v>223565</v>
      </c>
      <c r="H102" s="33" t="s">
        <v>113</v>
      </c>
      <c r="I102" s="33"/>
      <c r="J102" s="28">
        <f>IF(O102&gt;0,O102,P102)</f>
        <v>1055.6610000000001</v>
      </c>
      <c r="K102" s="57"/>
      <c r="L102" s="57"/>
      <c r="M102" s="57"/>
      <c r="N102" s="19" t="str">
        <f t="shared" ref="N102:N111" si="16">IF(H102&gt;0,IF(I102&gt;0,"Erro",""),"")</f>
        <v/>
      </c>
      <c r="O102" s="16">
        <f>IF(H102="X",(IF(RIGHT(A102,1)="*",M$97*0.2,0)),0)</f>
        <v>1055.6610000000001</v>
      </c>
      <c r="P102" s="16">
        <f>IF(H102="X",IF(O102&gt;0,0,(M$97-O$112)/P$100),0)</f>
        <v>0</v>
      </c>
      <c r="Q102" s="19"/>
    </row>
    <row r="103" spans="1:17" ht="18" customHeight="1" x14ac:dyDescent="0.25">
      <c r="A103" s="57" t="s">
        <v>42</v>
      </c>
      <c r="B103" s="57"/>
      <c r="C103" s="57"/>
      <c r="D103" s="57"/>
      <c r="E103" s="61">
        <v>5605</v>
      </c>
      <c r="F103" s="61"/>
      <c r="G103" s="33">
        <v>225142</v>
      </c>
      <c r="H103" s="33" t="s">
        <v>113</v>
      </c>
      <c r="I103" s="33"/>
      <c r="J103" s="28">
        <f t="shared" ref="J103:J111" si="17">IF(O103&gt;0,O103,P103)</f>
        <v>452.42614285714291</v>
      </c>
      <c r="K103" s="57"/>
      <c r="L103" s="57"/>
      <c r="M103" s="57"/>
      <c r="N103" s="19" t="str">
        <f t="shared" si="16"/>
        <v/>
      </c>
      <c r="O103" s="16">
        <f t="shared" ref="O103:O111" si="18">IF(H103="X",(IF(RIGHT(A103,1)="*",M$97*0.2,0)),0)</f>
        <v>0</v>
      </c>
      <c r="P103" s="16">
        <f>IF(H103="X",IF(O103&gt;0,0,(M$97-O$112)/P$100),0)</f>
        <v>452.42614285714291</v>
      </c>
      <c r="Q103" s="19"/>
    </row>
    <row r="104" spans="1:17" ht="18" customHeight="1" x14ac:dyDescent="0.25">
      <c r="A104" s="57" t="s">
        <v>43</v>
      </c>
      <c r="B104" s="57"/>
      <c r="C104" s="57"/>
      <c r="D104" s="57"/>
      <c r="E104" s="61">
        <v>4436</v>
      </c>
      <c r="F104" s="61"/>
      <c r="G104" s="33">
        <v>322245</v>
      </c>
      <c r="H104" s="33" t="s">
        <v>113</v>
      </c>
      <c r="I104" s="33"/>
      <c r="J104" s="28">
        <f t="shared" si="17"/>
        <v>452.42614285714291</v>
      </c>
      <c r="K104" s="57"/>
      <c r="L104" s="57"/>
      <c r="M104" s="57"/>
      <c r="N104" s="19" t="str">
        <f t="shared" si="16"/>
        <v/>
      </c>
      <c r="O104" s="16">
        <f t="shared" si="18"/>
        <v>0</v>
      </c>
      <c r="P104" s="16">
        <f t="shared" ref="P104:P111" si="19">IF(H104="X",IF(O104&gt;0,0,(M$97-O$112)/P$100),0)</f>
        <v>452.42614285714291</v>
      </c>
      <c r="Q104" s="19"/>
    </row>
    <row r="105" spans="1:17" ht="18" customHeight="1" x14ac:dyDescent="0.25">
      <c r="A105" s="57" t="s">
        <v>44</v>
      </c>
      <c r="B105" s="57"/>
      <c r="C105" s="57"/>
      <c r="D105" s="57"/>
      <c r="E105" s="61">
        <v>4906</v>
      </c>
      <c r="F105" s="61"/>
      <c r="G105" s="33">
        <v>322245</v>
      </c>
      <c r="H105" s="33" t="s">
        <v>113</v>
      </c>
      <c r="I105" s="33"/>
      <c r="J105" s="28">
        <f t="shared" si="17"/>
        <v>452.42614285714291</v>
      </c>
      <c r="K105" s="57"/>
      <c r="L105" s="57"/>
      <c r="M105" s="57"/>
      <c r="N105" s="19" t="str">
        <f t="shared" si="16"/>
        <v/>
      </c>
      <c r="O105" s="16">
        <f t="shared" si="18"/>
        <v>0</v>
      </c>
      <c r="P105" s="16">
        <f t="shared" si="19"/>
        <v>452.42614285714291</v>
      </c>
      <c r="Q105" s="19"/>
    </row>
    <row r="106" spans="1:17" ht="18" customHeight="1" x14ac:dyDescent="0.25">
      <c r="A106" s="57" t="s">
        <v>45</v>
      </c>
      <c r="B106" s="57"/>
      <c r="C106" s="57"/>
      <c r="D106" s="57"/>
      <c r="E106" s="61">
        <v>3473</v>
      </c>
      <c r="F106" s="61"/>
      <c r="G106" s="33">
        <v>322245</v>
      </c>
      <c r="H106" s="33"/>
      <c r="I106" s="33" t="s">
        <v>113</v>
      </c>
      <c r="J106" s="28">
        <f t="shared" si="17"/>
        <v>0</v>
      </c>
      <c r="K106" s="57" t="s">
        <v>189</v>
      </c>
      <c r="L106" s="57"/>
      <c r="M106" s="57"/>
      <c r="N106" s="19" t="str">
        <f t="shared" si="16"/>
        <v/>
      </c>
      <c r="O106" s="16">
        <f t="shared" si="18"/>
        <v>0</v>
      </c>
      <c r="P106" s="16">
        <f t="shared" si="19"/>
        <v>0</v>
      </c>
      <c r="Q106" s="19"/>
    </row>
    <row r="107" spans="1:17" ht="18" customHeight="1" x14ac:dyDescent="0.25">
      <c r="A107" s="57" t="s">
        <v>46</v>
      </c>
      <c r="B107" s="57"/>
      <c r="C107" s="57"/>
      <c r="D107" s="57"/>
      <c r="E107" s="61">
        <v>4070</v>
      </c>
      <c r="F107" s="61"/>
      <c r="G107" s="33">
        <v>515105</v>
      </c>
      <c r="H107" s="33" t="s">
        <v>113</v>
      </c>
      <c r="I107" s="33"/>
      <c r="J107" s="28">
        <f t="shared" si="17"/>
        <v>452.42614285714291</v>
      </c>
      <c r="K107" s="57"/>
      <c r="L107" s="57"/>
      <c r="M107" s="57"/>
      <c r="N107" s="19" t="str">
        <f t="shared" si="16"/>
        <v/>
      </c>
      <c r="O107" s="16">
        <f t="shared" si="18"/>
        <v>0</v>
      </c>
      <c r="P107" s="16">
        <f t="shared" si="19"/>
        <v>452.42614285714291</v>
      </c>
      <c r="Q107" s="19"/>
    </row>
    <row r="108" spans="1:17" ht="18" customHeight="1" x14ac:dyDescent="0.25">
      <c r="A108" s="57" t="s">
        <v>47</v>
      </c>
      <c r="B108" s="57"/>
      <c r="C108" s="57"/>
      <c r="D108" s="57"/>
      <c r="E108" s="61">
        <v>4927</v>
      </c>
      <c r="F108" s="61"/>
      <c r="G108" s="33">
        <v>515105</v>
      </c>
      <c r="H108" s="33" t="s">
        <v>113</v>
      </c>
      <c r="I108" s="33"/>
      <c r="J108" s="28">
        <f t="shared" si="17"/>
        <v>452.42614285714291</v>
      </c>
      <c r="K108" s="57"/>
      <c r="L108" s="57"/>
      <c r="M108" s="57"/>
      <c r="N108" s="19" t="str">
        <f t="shared" si="16"/>
        <v/>
      </c>
      <c r="O108" s="16">
        <f t="shared" si="18"/>
        <v>0</v>
      </c>
      <c r="P108" s="16">
        <f t="shared" si="19"/>
        <v>452.42614285714291</v>
      </c>
      <c r="Q108" s="19"/>
    </row>
    <row r="109" spans="1:17" ht="18" customHeight="1" x14ac:dyDescent="0.25">
      <c r="A109" s="57" t="s">
        <v>48</v>
      </c>
      <c r="B109" s="57"/>
      <c r="C109" s="57"/>
      <c r="D109" s="57"/>
      <c r="E109" s="61">
        <v>5233</v>
      </c>
      <c r="F109" s="61"/>
      <c r="G109" s="33">
        <v>515105</v>
      </c>
      <c r="H109" s="33" t="s">
        <v>113</v>
      </c>
      <c r="I109" s="33"/>
      <c r="J109" s="28">
        <f t="shared" si="17"/>
        <v>452.42614285714291</v>
      </c>
      <c r="K109" s="57"/>
      <c r="L109" s="57"/>
      <c r="M109" s="57"/>
      <c r="N109" s="19" t="str">
        <f t="shared" si="16"/>
        <v/>
      </c>
      <c r="O109" s="16">
        <f t="shared" si="18"/>
        <v>0</v>
      </c>
      <c r="P109" s="16">
        <f t="shared" si="19"/>
        <v>452.42614285714291</v>
      </c>
      <c r="Q109" s="19"/>
    </row>
    <row r="110" spans="1:17" x14ac:dyDescent="0.25">
      <c r="A110" s="60" t="s">
        <v>118</v>
      </c>
      <c r="B110" s="60"/>
      <c r="C110" s="60"/>
      <c r="D110" s="60"/>
      <c r="E110" s="61">
        <v>3737</v>
      </c>
      <c r="F110" s="61"/>
      <c r="G110" s="33">
        <v>223293</v>
      </c>
      <c r="H110" s="33" t="s">
        <v>113</v>
      </c>
      <c r="I110" s="33"/>
      <c r="J110" s="28">
        <f t="shared" si="17"/>
        <v>1055.6610000000001</v>
      </c>
      <c r="K110" s="57"/>
      <c r="L110" s="57"/>
      <c r="M110" s="57"/>
      <c r="N110" s="19" t="str">
        <f t="shared" si="16"/>
        <v/>
      </c>
      <c r="O110" s="16">
        <f t="shared" si="18"/>
        <v>1055.6610000000001</v>
      </c>
      <c r="P110" s="16">
        <f t="shared" si="19"/>
        <v>0</v>
      </c>
      <c r="Q110" s="19"/>
    </row>
    <row r="111" spans="1:17" x14ac:dyDescent="0.25">
      <c r="A111" s="57" t="s">
        <v>49</v>
      </c>
      <c r="B111" s="57"/>
      <c r="C111" s="57"/>
      <c r="D111" s="57"/>
      <c r="E111" s="61">
        <v>4863</v>
      </c>
      <c r="F111" s="61"/>
      <c r="G111" s="33">
        <v>322425</v>
      </c>
      <c r="H111" s="33" t="s">
        <v>113</v>
      </c>
      <c r="I111" s="33"/>
      <c r="J111" s="28">
        <f t="shared" si="17"/>
        <v>452.42614285714291</v>
      </c>
      <c r="K111" s="57"/>
      <c r="L111" s="57"/>
      <c r="M111" s="57"/>
      <c r="N111" s="19" t="str">
        <f t="shared" si="16"/>
        <v/>
      </c>
      <c r="O111" s="16">
        <f t="shared" si="18"/>
        <v>0</v>
      </c>
      <c r="P111" s="16">
        <f t="shared" si="19"/>
        <v>452.42614285714291</v>
      </c>
      <c r="Q111" s="19"/>
    </row>
    <row r="112" spans="1:17" x14ac:dyDescent="0.25">
      <c r="A112" s="59" t="s">
        <v>129</v>
      </c>
      <c r="B112" s="59"/>
      <c r="C112" s="59"/>
      <c r="D112" s="59"/>
      <c r="E112" s="59"/>
      <c r="F112" s="59"/>
      <c r="G112" s="59"/>
      <c r="H112" s="59"/>
      <c r="I112" s="59"/>
      <c r="J112" s="30">
        <f>SUM(J102:J111)</f>
        <v>5278.3050000000003</v>
      </c>
      <c r="K112" s="54" t="b">
        <f>M96&gt;=J112</f>
        <v>1</v>
      </c>
      <c r="L112" s="55"/>
      <c r="M112" s="56"/>
      <c r="O112" s="17">
        <f>SUM(O102:O111)</f>
        <v>2111.3220000000001</v>
      </c>
      <c r="P112" s="17">
        <f>SUM(P102:P111)</f>
        <v>3166.9830000000006</v>
      </c>
      <c r="Q112" s="17">
        <f>SUM(O112:P112)</f>
        <v>5278.3050000000003</v>
      </c>
    </row>
    <row r="113" spans="1:16" x14ac:dyDescent="0.25">
      <c r="A113" s="85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6" ht="18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6" ht="18" customHeight="1" x14ac:dyDescent="0.25">
      <c r="A115" s="73" t="s">
        <v>123</v>
      </c>
      <c r="B115" s="73"/>
      <c r="C115" s="73"/>
      <c r="D115" s="73"/>
      <c r="E115" s="77" t="s">
        <v>131</v>
      </c>
      <c r="F115" s="77"/>
      <c r="G115" s="77"/>
      <c r="H115" s="78"/>
      <c r="I115" s="81" t="s">
        <v>126</v>
      </c>
      <c r="J115" s="81" t="s">
        <v>124</v>
      </c>
      <c r="K115" s="81"/>
      <c r="L115" s="81"/>
      <c r="M115" s="40">
        <v>8262.02</v>
      </c>
    </row>
    <row r="116" spans="1:16" ht="18" customHeight="1" x14ac:dyDescent="0.25">
      <c r="A116" s="73"/>
      <c r="B116" s="73"/>
      <c r="C116" s="73"/>
      <c r="D116" s="73"/>
      <c r="E116" s="79"/>
      <c r="F116" s="79"/>
      <c r="G116" s="79"/>
      <c r="H116" s="80"/>
      <c r="I116" s="82" t="s">
        <v>127</v>
      </c>
      <c r="J116" s="83"/>
      <c r="K116" s="83"/>
      <c r="L116" s="83"/>
      <c r="M116" s="5">
        <f>M115*50%</f>
        <v>4131.01</v>
      </c>
    </row>
    <row r="117" spans="1:16" ht="18" customHeight="1" x14ac:dyDescent="0.25">
      <c r="A117" s="65" t="s">
        <v>153</v>
      </c>
      <c r="B117" s="66"/>
      <c r="C117" s="66"/>
      <c r="D117" s="66"/>
      <c r="E117" s="66"/>
      <c r="F117" s="66"/>
      <c r="G117" s="66"/>
      <c r="H117" s="67"/>
      <c r="I117" s="65" t="s">
        <v>154</v>
      </c>
      <c r="J117" s="66"/>
      <c r="K117" s="66"/>
      <c r="L117" s="66"/>
      <c r="M117" s="67"/>
    </row>
    <row r="118" spans="1:16" ht="18" customHeight="1" x14ac:dyDescent="0.25">
      <c r="A118" s="68" t="s">
        <v>155</v>
      </c>
      <c r="B118" s="68"/>
      <c r="C118" s="68"/>
      <c r="D118" s="68"/>
      <c r="E118" s="69"/>
      <c r="F118" s="70" t="s">
        <v>156</v>
      </c>
      <c r="G118" s="70"/>
      <c r="H118" s="68"/>
      <c r="I118" s="68"/>
      <c r="J118" s="68"/>
      <c r="K118" s="68"/>
      <c r="L118" s="68"/>
      <c r="M118" s="68"/>
    </row>
    <row r="119" spans="1:16" ht="18" customHeight="1" x14ac:dyDescent="0.25">
      <c r="A119" s="73" t="s">
        <v>5</v>
      </c>
      <c r="B119" s="73"/>
      <c r="C119" s="73"/>
      <c r="D119" s="73"/>
      <c r="E119" s="73" t="s">
        <v>85</v>
      </c>
      <c r="F119" s="73"/>
      <c r="G119" s="75" t="s">
        <v>6</v>
      </c>
      <c r="H119" s="74" t="s">
        <v>7</v>
      </c>
      <c r="I119" s="74"/>
      <c r="J119" s="119" t="s">
        <v>122</v>
      </c>
      <c r="K119" s="73" t="s">
        <v>9</v>
      </c>
      <c r="L119" s="73"/>
      <c r="M119" s="73"/>
      <c r="O119" s="19" t="s">
        <v>178</v>
      </c>
      <c r="P119" s="21">
        <f>COUNTIF(H121:H129,"x")-P120</f>
        <v>7</v>
      </c>
    </row>
    <row r="120" spans="1:16" ht="18" customHeight="1" x14ac:dyDescent="0.25">
      <c r="A120" s="73"/>
      <c r="B120" s="73"/>
      <c r="C120" s="73"/>
      <c r="D120" s="73"/>
      <c r="E120" s="73"/>
      <c r="F120" s="73"/>
      <c r="G120" s="76"/>
      <c r="H120" s="14" t="s">
        <v>8</v>
      </c>
      <c r="I120" s="14" t="s">
        <v>128</v>
      </c>
      <c r="J120" s="120"/>
      <c r="K120" s="73"/>
      <c r="L120" s="73"/>
      <c r="M120" s="73"/>
      <c r="O120" s="23" t="s">
        <v>179</v>
      </c>
      <c r="P120" s="24">
        <f>COUNTIF(O121:O129,"&gt;0")</f>
        <v>1</v>
      </c>
    </row>
    <row r="121" spans="1:16" ht="18" customHeight="1" x14ac:dyDescent="0.25">
      <c r="A121" s="60" t="s">
        <v>117</v>
      </c>
      <c r="B121" s="57"/>
      <c r="C121" s="57"/>
      <c r="D121" s="57"/>
      <c r="E121" s="61">
        <v>5321</v>
      </c>
      <c r="F121" s="61"/>
      <c r="G121" s="33">
        <v>223565</v>
      </c>
      <c r="H121" s="33" t="s">
        <v>113</v>
      </c>
      <c r="I121" s="33"/>
      <c r="J121" s="28">
        <f>IF(O121&gt;0,O121,P121)</f>
        <v>826.20200000000011</v>
      </c>
      <c r="K121" s="57"/>
      <c r="L121" s="57"/>
      <c r="M121" s="57"/>
      <c r="N121" s="19" t="str">
        <f t="shared" ref="N121:N129" si="20">IF(H121&gt;0,IF(I121&gt;0,"Erro",""),"")</f>
        <v/>
      </c>
      <c r="O121" s="16">
        <f>IF(H121="X",(IF(RIGHT(A121,1)="*",M$116*0.2,0)),0)</f>
        <v>826.20200000000011</v>
      </c>
      <c r="P121" s="16">
        <f>IF(H121="X",IF(O121&gt;0,0,(M$116-O$130)/P$119),0)</f>
        <v>0</v>
      </c>
    </row>
    <row r="122" spans="1:16" ht="18" customHeight="1" x14ac:dyDescent="0.25">
      <c r="A122" s="57" t="s">
        <v>50</v>
      </c>
      <c r="B122" s="57"/>
      <c r="C122" s="57"/>
      <c r="D122" s="57"/>
      <c r="E122" s="61">
        <v>4345</v>
      </c>
      <c r="F122" s="61"/>
      <c r="G122" s="33">
        <v>225142</v>
      </c>
      <c r="H122" s="33" t="s">
        <v>113</v>
      </c>
      <c r="I122" s="33"/>
      <c r="J122" s="28">
        <f t="shared" ref="J122:J129" si="21">IF(O122&gt;0,O122,P122)</f>
        <v>472.11542857142859</v>
      </c>
      <c r="K122" s="57"/>
      <c r="L122" s="57"/>
      <c r="M122" s="57"/>
      <c r="N122" s="19" t="str">
        <f t="shared" si="20"/>
        <v/>
      </c>
      <c r="O122" s="16">
        <f t="shared" ref="O122:O129" si="22">IF(H122="X",(IF(RIGHT(A122,1)="*",M$116*0.2,0)),0)</f>
        <v>0</v>
      </c>
      <c r="P122" s="16">
        <f t="shared" ref="P122:P129" si="23">IF(H122="X",IF(O122&gt;0,0,(M$116-O$130)/P$119),0)</f>
        <v>472.11542857142859</v>
      </c>
    </row>
    <row r="123" spans="1:16" ht="18" customHeight="1" x14ac:dyDescent="0.25">
      <c r="A123" s="57" t="s">
        <v>51</v>
      </c>
      <c r="B123" s="57"/>
      <c r="C123" s="57"/>
      <c r="D123" s="57"/>
      <c r="E123" s="61">
        <v>2266</v>
      </c>
      <c r="F123" s="61"/>
      <c r="G123" s="33">
        <v>322245</v>
      </c>
      <c r="H123" s="33" t="s">
        <v>113</v>
      </c>
      <c r="I123" s="33"/>
      <c r="J123" s="28">
        <f t="shared" si="21"/>
        <v>472.11542857142859</v>
      </c>
      <c r="K123" s="57"/>
      <c r="L123" s="57"/>
      <c r="M123" s="57"/>
      <c r="N123" s="19" t="str">
        <f t="shared" si="20"/>
        <v/>
      </c>
      <c r="O123" s="16">
        <f t="shared" si="22"/>
        <v>0</v>
      </c>
      <c r="P123" s="16">
        <f t="shared" si="23"/>
        <v>472.11542857142859</v>
      </c>
    </row>
    <row r="124" spans="1:16" ht="18" customHeight="1" x14ac:dyDescent="0.25">
      <c r="A124" s="57" t="s">
        <v>52</v>
      </c>
      <c r="B124" s="57"/>
      <c r="C124" s="57"/>
      <c r="D124" s="57"/>
      <c r="E124" s="61">
        <v>5566</v>
      </c>
      <c r="F124" s="61"/>
      <c r="G124" s="33">
        <v>322245</v>
      </c>
      <c r="H124" s="33" t="s">
        <v>113</v>
      </c>
      <c r="I124" s="33"/>
      <c r="J124" s="28">
        <f t="shared" si="21"/>
        <v>472.11542857142859</v>
      </c>
      <c r="K124" s="57"/>
      <c r="L124" s="57"/>
      <c r="M124" s="57"/>
      <c r="N124" s="19" t="str">
        <f t="shared" si="20"/>
        <v/>
      </c>
      <c r="O124" s="16">
        <f t="shared" si="22"/>
        <v>0</v>
      </c>
      <c r="P124" s="16">
        <f t="shared" si="23"/>
        <v>472.11542857142859</v>
      </c>
    </row>
    <row r="125" spans="1:16" ht="18" customHeight="1" x14ac:dyDescent="0.25">
      <c r="A125" s="57" t="s">
        <v>184</v>
      </c>
      <c r="B125" s="57"/>
      <c r="C125" s="57"/>
      <c r="D125" s="57"/>
      <c r="E125" s="61">
        <v>5566</v>
      </c>
      <c r="F125" s="61"/>
      <c r="G125" s="42">
        <v>322245</v>
      </c>
      <c r="H125" s="42" t="s">
        <v>113</v>
      </c>
      <c r="I125" s="42"/>
      <c r="J125" s="28">
        <f t="shared" ref="J125" si="24">IF(O125&gt;0,O125,P125)</f>
        <v>472.11542857142859</v>
      </c>
      <c r="K125" s="57"/>
      <c r="L125" s="57"/>
      <c r="M125" s="57"/>
      <c r="N125" s="19"/>
      <c r="O125" s="16">
        <f t="shared" ref="O125" si="25">IF(H125="X",(IF(RIGHT(A125,1)="*",M$116*0.2,0)),0)</f>
        <v>0</v>
      </c>
      <c r="P125" s="16">
        <f t="shared" ref="P125" si="26">IF(H125="X",IF(O125&gt;0,0,(M$116-O$130)/P$119),0)</f>
        <v>472.11542857142859</v>
      </c>
    </row>
    <row r="126" spans="1:16" ht="18" customHeight="1" x14ac:dyDescent="0.25">
      <c r="A126" s="57" t="s">
        <v>53</v>
      </c>
      <c r="B126" s="57"/>
      <c r="C126" s="57"/>
      <c r="D126" s="57"/>
      <c r="E126" s="61">
        <v>3475</v>
      </c>
      <c r="F126" s="61"/>
      <c r="G126" s="33">
        <v>322245</v>
      </c>
      <c r="H126" s="33" t="s">
        <v>113</v>
      </c>
      <c r="I126" s="33"/>
      <c r="J126" s="28">
        <f t="shared" si="21"/>
        <v>472.11542857142859</v>
      </c>
      <c r="K126" s="57"/>
      <c r="L126" s="57"/>
      <c r="M126" s="57"/>
      <c r="N126" s="19" t="str">
        <f t="shared" si="20"/>
        <v/>
      </c>
      <c r="O126" s="16">
        <f t="shared" si="22"/>
        <v>0</v>
      </c>
      <c r="P126" s="16">
        <f t="shared" si="23"/>
        <v>472.11542857142859</v>
      </c>
    </row>
    <row r="127" spans="1:16" ht="18" customHeight="1" x14ac:dyDescent="0.25">
      <c r="A127" s="57" t="s">
        <v>54</v>
      </c>
      <c r="B127" s="57"/>
      <c r="C127" s="57"/>
      <c r="D127" s="57"/>
      <c r="E127" s="61">
        <v>4318</v>
      </c>
      <c r="F127" s="61"/>
      <c r="G127" s="33">
        <v>515105</v>
      </c>
      <c r="H127" s="33" t="s">
        <v>113</v>
      </c>
      <c r="I127" s="33"/>
      <c r="J127" s="28">
        <f t="shared" si="21"/>
        <v>472.11542857142859</v>
      </c>
      <c r="K127" s="57"/>
      <c r="L127" s="57"/>
      <c r="M127" s="57"/>
      <c r="N127" s="19" t="str">
        <f t="shared" si="20"/>
        <v/>
      </c>
      <c r="O127" s="16">
        <f t="shared" si="22"/>
        <v>0</v>
      </c>
      <c r="P127" s="16">
        <f t="shared" si="23"/>
        <v>472.11542857142859</v>
      </c>
    </row>
    <row r="128" spans="1:16" ht="18" customHeight="1" x14ac:dyDescent="0.25">
      <c r="A128" s="57" t="s">
        <v>55</v>
      </c>
      <c r="B128" s="57"/>
      <c r="C128" s="57"/>
      <c r="D128" s="57"/>
      <c r="E128" s="61">
        <v>4076</v>
      </c>
      <c r="F128" s="61"/>
      <c r="G128" s="33">
        <v>515105</v>
      </c>
      <c r="H128" s="33" t="s">
        <v>113</v>
      </c>
      <c r="I128" s="33"/>
      <c r="J128" s="28">
        <f t="shared" si="21"/>
        <v>472.11542857142859</v>
      </c>
      <c r="K128" s="57"/>
      <c r="L128" s="57"/>
      <c r="M128" s="57"/>
      <c r="N128" s="19" t="str">
        <f t="shared" si="20"/>
        <v/>
      </c>
      <c r="O128" s="16">
        <f t="shared" si="22"/>
        <v>0</v>
      </c>
      <c r="P128" s="16">
        <f t="shared" si="23"/>
        <v>472.11542857142859</v>
      </c>
    </row>
    <row r="129" spans="1:17" ht="18" customHeight="1" x14ac:dyDescent="0.25">
      <c r="A129" s="57" t="s">
        <v>56</v>
      </c>
      <c r="B129" s="57"/>
      <c r="C129" s="57"/>
      <c r="D129" s="57"/>
      <c r="E129" s="61">
        <v>5232</v>
      </c>
      <c r="F129" s="61"/>
      <c r="G129" s="33">
        <v>515105</v>
      </c>
      <c r="H129" s="33"/>
      <c r="I129" s="33" t="s">
        <v>113</v>
      </c>
      <c r="J129" s="28">
        <f t="shared" si="21"/>
        <v>0</v>
      </c>
      <c r="K129" s="49" t="s">
        <v>193</v>
      </c>
      <c r="L129" s="50"/>
      <c r="M129" s="51"/>
      <c r="N129" s="19" t="str">
        <f t="shared" si="20"/>
        <v/>
      </c>
      <c r="O129" s="16">
        <f t="shared" si="22"/>
        <v>0</v>
      </c>
      <c r="P129" s="16">
        <f t="shared" si="23"/>
        <v>0</v>
      </c>
    </row>
    <row r="130" spans="1:17" ht="18" customHeight="1" x14ac:dyDescent="0.25">
      <c r="A130" s="59" t="s">
        <v>129</v>
      </c>
      <c r="B130" s="59"/>
      <c r="C130" s="59"/>
      <c r="D130" s="59"/>
      <c r="E130" s="59"/>
      <c r="F130" s="59"/>
      <c r="G130" s="59"/>
      <c r="H130" s="59"/>
      <c r="I130" s="59"/>
      <c r="J130" s="30">
        <f>SUM(J121:J129)</f>
        <v>4131.0100000000011</v>
      </c>
      <c r="K130" s="54" t="b">
        <f>M116&gt;=J130</f>
        <v>1</v>
      </c>
      <c r="L130" s="55"/>
      <c r="M130" s="56"/>
      <c r="O130" s="17">
        <f>SUM(O121:O129)</f>
        <v>826.20200000000011</v>
      </c>
      <c r="P130" s="17">
        <f>SUM(P121:P129)</f>
        <v>3304.8080000000004</v>
      </c>
      <c r="Q130" s="17">
        <f>SUM(O130:P130)</f>
        <v>4131.01</v>
      </c>
    </row>
    <row r="131" spans="1:17" ht="18" customHeight="1" x14ac:dyDescent="0.25">
      <c r="A131" s="126"/>
      <c r="B131" s="126"/>
      <c r="C131" s="126"/>
      <c r="D131" s="126"/>
      <c r="E131" s="126"/>
      <c r="F131" s="126"/>
      <c r="G131" s="126"/>
      <c r="H131" s="126"/>
      <c r="I131" s="126"/>
      <c r="J131" s="127"/>
      <c r="K131" s="128"/>
      <c r="L131" s="128"/>
      <c r="M131" s="128"/>
      <c r="O131" s="17"/>
      <c r="P131" s="17"/>
      <c r="Q131" s="17"/>
    </row>
    <row r="132" spans="1:17" ht="18" customHeight="1" x14ac:dyDescent="0.25">
      <c r="A132" s="126"/>
      <c r="B132" s="126"/>
      <c r="C132" s="126"/>
      <c r="D132" s="126"/>
      <c r="E132" s="126"/>
      <c r="F132" s="126"/>
      <c r="G132" s="126"/>
      <c r="H132" s="126"/>
      <c r="I132" s="126"/>
      <c r="J132" s="127"/>
      <c r="K132" s="128"/>
      <c r="L132" s="128"/>
      <c r="M132" s="128"/>
      <c r="O132" s="17"/>
      <c r="P132" s="17"/>
      <c r="Q132" s="17"/>
    </row>
    <row r="133" spans="1:17" ht="18" customHeight="1" x14ac:dyDescent="0.25">
      <c r="A133" s="126"/>
      <c r="B133" s="126"/>
      <c r="C133" s="126"/>
      <c r="D133" s="126"/>
      <c r="E133" s="126"/>
      <c r="F133" s="126"/>
      <c r="G133" s="126"/>
      <c r="H133" s="126"/>
      <c r="I133" s="126"/>
      <c r="J133" s="127"/>
      <c r="K133" s="128"/>
      <c r="L133" s="128"/>
      <c r="M133" s="128"/>
      <c r="O133" s="17"/>
      <c r="P133" s="17"/>
      <c r="Q133" s="17"/>
    </row>
    <row r="134" spans="1:17" ht="18" customHeight="1" x14ac:dyDescent="0.25">
      <c r="A134" s="126"/>
      <c r="B134" s="126"/>
      <c r="C134" s="126"/>
      <c r="D134" s="126"/>
      <c r="E134" s="126"/>
      <c r="F134" s="126"/>
      <c r="G134" s="126"/>
      <c r="H134" s="126"/>
      <c r="I134" s="126"/>
      <c r="J134" s="127"/>
      <c r="K134" s="128"/>
      <c r="L134" s="128"/>
      <c r="M134" s="128"/>
      <c r="O134" s="17"/>
      <c r="P134" s="17"/>
      <c r="Q134" s="17"/>
    </row>
    <row r="135" spans="1:17" ht="18" customHeight="1" x14ac:dyDescent="0.25">
      <c r="A135" s="126"/>
      <c r="B135" s="126"/>
      <c r="C135" s="126"/>
      <c r="D135" s="126"/>
      <c r="E135" s="126"/>
      <c r="F135" s="126"/>
      <c r="G135" s="126"/>
      <c r="H135" s="126"/>
      <c r="I135" s="126"/>
      <c r="J135" s="127"/>
      <c r="K135" s="128"/>
      <c r="L135" s="128"/>
      <c r="M135" s="128"/>
      <c r="O135" s="17"/>
      <c r="P135" s="17"/>
      <c r="Q135" s="17"/>
    </row>
    <row r="136" spans="1:17" ht="18" customHeight="1" x14ac:dyDescent="0.25">
      <c r="A136" s="126"/>
      <c r="B136" s="126"/>
      <c r="C136" s="126"/>
      <c r="D136" s="126"/>
      <c r="E136" s="126"/>
      <c r="F136" s="126"/>
      <c r="G136" s="126"/>
      <c r="H136" s="126"/>
      <c r="I136" s="126"/>
      <c r="J136" s="127"/>
      <c r="K136" s="128"/>
      <c r="L136" s="128"/>
      <c r="M136" s="128"/>
      <c r="O136" s="17"/>
      <c r="P136" s="17"/>
      <c r="Q136" s="17"/>
    </row>
    <row r="137" spans="1:17" ht="18" customHeight="1" x14ac:dyDescent="0.25">
      <c r="A137" s="126"/>
      <c r="B137" s="126"/>
      <c r="C137" s="126"/>
      <c r="D137" s="126"/>
      <c r="E137" s="126"/>
      <c r="F137" s="126"/>
      <c r="G137" s="126"/>
      <c r="H137" s="126"/>
      <c r="I137" s="126"/>
      <c r="J137" s="127"/>
      <c r="K137" s="128"/>
      <c r="L137" s="128"/>
      <c r="M137" s="128"/>
      <c r="O137" s="17"/>
      <c r="P137" s="17"/>
      <c r="Q137" s="17"/>
    </row>
    <row r="138" spans="1:17" ht="18" customHeight="1" x14ac:dyDescent="0.25">
      <c r="A138" s="126"/>
      <c r="B138" s="126"/>
      <c r="C138" s="126"/>
      <c r="D138" s="126"/>
      <c r="E138" s="126"/>
      <c r="F138" s="126"/>
      <c r="G138" s="126"/>
      <c r="H138" s="126"/>
      <c r="I138" s="126"/>
      <c r="J138" s="127"/>
      <c r="K138" s="128"/>
      <c r="L138" s="128"/>
      <c r="M138" s="128"/>
      <c r="O138" s="17"/>
      <c r="P138" s="17"/>
      <c r="Q138" s="17"/>
    </row>
    <row r="139" spans="1:17" ht="18" customHeight="1" x14ac:dyDescent="0.25">
      <c r="A139" s="126"/>
      <c r="B139" s="126"/>
      <c r="C139" s="126"/>
      <c r="D139" s="126"/>
      <c r="E139" s="126"/>
      <c r="F139" s="126"/>
      <c r="G139" s="126"/>
      <c r="H139" s="126"/>
      <c r="I139" s="126"/>
      <c r="J139" s="127"/>
      <c r="K139" s="128"/>
      <c r="L139" s="128"/>
      <c r="M139" s="128"/>
      <c r="O139" s="17"/>
      <c r="P139" s="17"/>
      <c r="Q139" s="17"/>
    </row>
    <row r="140" spans="1:17" ht="18" customHeight="1" x14ac:dyDescent="0.25">
      <c r="A140" s="126"/>
      <c r="B140" s="126"/>
      <c r="C140" s="126"/>
      <c r="D140" s="126"/>
      <c r="E140" s="126"/>
      <c r="F140" s="126"/>
      <c r="G140" s="126"/>
      <c r="H140" s="126"/>
      <c r="I140" s="126"/>
      <c r="J140" s="127"/>
      <c r="K140" s="128"/>
      <c r="L140" s="128"/>
      <c r="M140" s="128"/>
      <c r="O140" s="17"/>
      <c r="P140" s="17"/>
      <c r="Q140" s="17"/>
    </row>
    <row r="141" spans="1:17" ht="18" customHeight="1" x14ac:dyDescent="0.25">
      <c r="A141" s="126"/>
      <c r="B141" s="126"/>
      <c r="C141" s="126"/>
      <c r="D141" s="126"/>
      <c r="E141" s="126"/>
      <c r="F141" s="126"/>
      <c r="G141" s="126"/>
      <c r="H141" s="126"/>
      <c r="I141" s="126"/>
      <c r="J141" s="127"/>
      <c r="K141" s="128"/>
      <c r="L141" s="128"/>
      <c r="M141" s="128"/>
      <c r="O141" s="17"/>
      <c r="P141" s="17"/>
      <c r="Q141" s="17"/>
    </row>
    <row r="142" spans="1:17" ht="18" customHeight="1" x14ac:dyDescent="0.25">
      <c r="A142" s="129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O142" s="19"/>
      <c r="P142" s="19"/>
      <c r="Q142" s="19"/>
    </row>
    <row r="143" spans="1:17" ht="18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1"/>
      <c r="L143" s="1"/>
      <c r="M143" s="1"/>
      <c r="O143" s="19"/>
      <c r="P143" s="19"/>
      <c r="Q143" s="19"/>
    </row>
    <row r="144" spans="1:17" ht="18" customHeight="1" x14ac:dyDescent="0.25">
      <c r="A144" s="73" t="s">
        <v>123</v>
      </c>
      <c r="B144" s="73"/>
      <c r="C144" s="73"/>
      <c r="D144" s="73"/>
      <c r="E144" s="77" t="s">
        <v>130</v>
      </c>
      <c r="F144" s="77"/>
      <c r="G144" s="77"/>
      <c r="H144" s="78"/>
      <c r="I144" s="81" t="s">
        <v>126</v>
      </c>
      <c r="J144" s="81" t="s">
        <v>124</v>
      </c>
      <c r="K144" s="81"/>
      <c r="L144" s="81"/>
      <c r="M144" s="40">
        <v>5864.79</v>
      </c>
      <c r="O144" s="19"/>
      <c r="P144" s="19"/>
      <c r="Q144" s="19"/>
    </row>
    <row r="145" spans="1:17" ht="18" customHeight="1" x14ac:dyDescent="0.25">
      <c r="A145" s="73"/>
      <c r="B145" s="73"/>
      <c r="C145" s="73"/>
      <c r="D145" s="73"/>
      <c r="E145" s="79"/>
      <c r="F145" s="79"/>
      <c r="G145" s="79"/>
      <c r="H145" s="80"/>
      <c r="I145" s="82" t="s">
        <v>127</v>
      </c>
      <c r="J145" s="83"/>
      <c r="K145" s="83"/>
      <c r="L145" s="83"/>
      <c r="M145" s="5">
        <f>M144*50%</f>
        <v>2932.395</v>
      </c>
      <c r="O145" s="19"/>
      <c r="P145" s="19"/>
      <c r="Q145" s="19"/>
    </row>
    <row r="146" spans="1:17" ht="18" customHeight="1" x14ac:dyDescent="0.25">
      <c r="A146" s="65" t="s">
        <v>157</v>
      </c>
      <c r="B146" s="66"/>
      <c r="C146" s="66"/>
      <c r="D146" s="66"/>
      <c r="E146" s="66"/>
      <c r="F146" s="66"/>
      <c r="G146" s="66"/>
      <c r="H146" s="67"/>
      <c r="I146" s="65" t="s">
        <v>158</v>
      </c>
      <c r="J146" s="66"/>
      <c r="K146" s="66"/>
      <c r="L146" s="66"/>
      <c r="M146" s="67"/>
      <c r="O146" s="19"/>
      <c r="P146" s="19"/>
      <c r="Q146" s="19"/>
    </row>
    <row r="147" spans="1:17" ht="18" customHeight="1" x14ac:dyDescent="0.25">
      <c r="A147" s="68" t="s">
        <v>159</v>
      </c>
      <c r="B147" s="68"/>
      <c r="C147" s="68"/>
      <c r="D147" s="68"/>
      <c r="E147" s="69"/>
      <c r="F147" s="70" t="s">
        <v>160</v>
      </c>
      <c r="G147" s="70"/>
      <c r="H147" s="68"/>
      <c r="I147" s="68"/>
      <c r="J147" s="68"/>
      <c r="K147" s="68"/>
      <c r="L147" s="68"/>
      <c r="M147" s="68"/>
      <c r="O147" s="19"/>
      <c r="P147" s="19"/>
      <c r="Q147" s="19"/>
    </row>
    <row r="148" spans="1:17" ht="18" customHeight="1" x14ac:dyDescent="0.25">
      <c r="A148" s="59" t="s">
        <v>5</v>
      </c>
      <c r="B148" s="59"/>
      <c r="C148" s="59"/>
      <c r="D148" s="59"/>
      <c r="E148" s="59" t="s">
        <v>85</v>
      </c>
      <c r="F148" s="59"/>
      <c r="G148" s="71" t="s">
        <v>6</v>
      </c>
      <c r="H148" s="58" t="s">
        <v>7</v>
      </c>
      <c r="I148" s="58"/>
      <c r="J148" s="92" t="s">
        <v>122</v>
      </c>
      <c r="K148" s="59" t="s">
        <v>9</v>
      </c>
      <c r="L148" s="59"/>
      <c r="M148" s="59"/>
      <c r="O148" s="19" t="s">
        <v>178</v>
      </c>
      <c r="P148" s="21">
        <v>6</v>
      </c>
      <c r="Q148" s="19"/>
    </row>
    <row r="149" spans="1:17" ht="18" customHeight="1" x14ac:dyDescent="0.25">
      <c r="A149" s="59"/>
      <c r="B149" s="59"/>
      <c r="C149" s="59"/>
      <c r="D149" s="59"/>
      <c r="E149" s="59"/>
      <c r="F149" s="59"/>
      <c r="G149" s="72"/>
      <c r="H149" s="27" t="s">
        <v>8</v>
      </c>
      <c r="I149" s="27" t="s">
        <v>128</v>
      </c>
      <c r="J149" s="93"/>
      <c r="K149" s="59"/>
      <c r="L149" s="59"/>
      <c r="M149" s="59"/>
      <c r="O149" s="23" t="s">
        <v>179</v>
      </c>
      <c r="P149" s="24">
        <f>COUNTIF(O150:O161,"&gt;0")</f>
        <v>2</v>
      </c>
      <c r="Q149" s="19"/>
    </row>
    <row r="150" spans="1:17" ht="18" customHeight="1" x14ac:dyDescent="0.25">
      <c r="A150" s="60" t="s">
        <v>185</v>
      </c>
      <c r="B150" s="60"/>
      <c r="C150" s="60"/>
      <c r="D150" s="60"/>
      <c r="E150" s="61">
        <v>5570</v>
      </c>
      <c r="F150" s="61"/>
      <c r="G150" s="33">
        <v>223565</v>
      </c>
      <c r="H150" s="33" t="s">
        <v>113</v>
      </c>
      <c r="I150" s="33"/>
      <c r="J150" s="32">
        <f>IF(O150&gt;0,O150,P150)</f>
        <v>586.47900000000004</v>
      </c>
      <c r="K150" s="57"/>
      <c r="L150" s="57"/>
      <c r="M150" s="57"/>
      <c r="N150" s="19" t="str">
        <f t="shared" ref="N150:N161" si="27">IF(H150&gt;0,IF(I150&gt;0,"Erro",""),"")</f>
        <v/>
      </c>
      <c r="O150" s="16">
        <f>IF(H150="X",(IF(RIGHT(A150,1)="*",M$145*0.2,0)),0)</f>
        <v>586.47900000000004</v>
      </c>
      <c r="P150" s="16">
        <f>IF(H150="X",IF(O150&gt;0,0,(M$145-O$162)/P$148),0)</f>
        <v>0</v>
      </c>
      <c r="Q150" s="19"/>
    </row>
    <row r="151" spans="1:17" ht="18" customHeight="1" x14ac:dyDescent="0.25">
      <c r="A151" s="57" t="s">
        <v>57</v>
      </c>
      <c r="B151" s="57"/>
      <c r="C151" s="57"/>
      <c r="D151" s="57"/>
      <c r="E151" s="61"/>
      <c r="F151" s="61"/>
      <c r="G151" s="33">
        <v>225142</v>
      </c>
      <c r="H151" s="33"/>
      <c r="I151" s="33" t="s">
        <v>113</v>
      </c>
      <c r="J151" s="32">
        <f t="shared" ref="J151:J161" si="28">IF(O151&gt;0,O151,P151)</f>
        <v>0</v>
      </c>
      <c r="K151" s="57" t="s">
        <v>58</v>
      </c>
      <c r="L151" s="57"/>
      <c r="M151" s="57"/>
      <c r="N151" s="19" t="str">
        <f t="shared" si="27"/>
        <v/>
      </c>
      <c r="O151" s="16">
        <f t="shared" ref="O151:O161" si="29">IF(H151="X",(IF(RIGHT(A151,1)="*",M$145*0.2,0)),0)</f>
        <v>0</v>
      </c>
      <c r="P151" s="16">
        <f t="shared" ref="P151:P161" si="30">IF(H151="X",IF(O151&gt;0,0,(M$145-O$162)/P$148),0)</f>
        <v>0</v>
      </c>
      <c r="Q151" s="19"/>
    </row>
    <row r="152" spans="1:17" ht="18" customHeight="1" x14ac:dyDescent="0.25">
      <c r="A152" s="57" t="s">
        <v>177</v>
      </c>
      <c r="B152" s="57"/>
      <c r="C152" s="57"/>
      <c r="D152" s="57"/>
      <c r="E152" s="61">
        <v>5329</v>
      </c>
      <c r="F152" s="61"/>
      <c r="G152" s="33">
        <v>322245</v>
      </c>
      <c r="H152" s="33" t="s">
        <v>113</v>
      </c>
      <c r="I152" s="33"/>
      <c r="J152" s="32">
        <f t="shared" si="28"/>
        <v>293.23949999999996</v>
      </c>
      <c r="K152" s="57"/>
      <c r="L152" s="57"/>
      <c r="M152" s="57"/>
      <c r="N152" s="19" t="str">
        <f t="shared" si="27"/>
        <v/>
      </c>
      <c r="O152" s="16">
        <f t="shared" si="29"/>
        <v>0</v>
      </c>
      <c r="P152" s="16">
        <f t="shared" si="30"/>
        <v>293.23949999999996</v>
      </c>
      <c r="Q152" s="19"/>
    </row>
    <row r="153" spans="1:17" ht="18" customHeight="1" x14ac:dyDescent="0.25">
      <c r="A153" s="57" t="s">
        <v>59</v>
      </c>
      <c r="B153" s="57"/>
      <c r="C153" s="57"/>
      <c r="D153" s="57"/>
      <c r="E153" s="61">
        <v>4541</v>
      </c>
      <c r="F153" s="61"/>
      <c r="G153" s="33">
        <v>322245</v>
      </c>
      <c r="H153" s="33" t="s">
        <v>113</v>
      </c>
      <c r="I153" s="33"/>
      <c r="J153" s="32">
        <f t="shared" si="28"/>
        <v>293.23949999999996</v>
      </c>
      <c r="K153" s="57"/>
      <c r="L153" s="57"/>
      <c r="M153" s="57"/>
      <c r="N153" s="19" t="str">
        <f t="shared" si="27"/>
        <v/>
      </c>
      <c r="O153" s="16">
        <f t="shared" si="29"/>
        <v>0</v>
      </c>
      <c r="P153" s="16">
        <f t="shared" si="30"/>
        <v>293.23949999999996</v>
      </c>
      <c r="Q153" s="19"/>
    </row>
    <row r="154" spans="1:17" ht="18" customHeight="1" x14ac:dyDescent="0.25">
      <c r="A154" s="57" t="s">
        <v>110</v>
      </c>
      <c r="B154" s="57"/>
      <c r="C154" s="57"/>
      <c r="D154" s="57"/>
      <c r="E154" s="61">
        <v>4442</v>
      </c>
      <c r="F154" s="61"/>
      <c r="G154" s="33">
        <v>515105</v>
      </c>
      <c r="H154" s="33" t="s">
        <v>113</v>
      </c>
      <c r="I154" s="33"/>
      <c r="J154" s="32">
        <f t="shared" si="28"/>
        <v>293.23949999999996</v>
      </c>
      <c r="K154" s="57"/>
      <c r="L154" s="57"/>
      <c r="M154" s="57"/>
      <c r="N154" s="19" t="str">
        <f t="shared" si="27"/>
        <v/>
      </c>
      <c r="O154" s="16">
        <f t="shared" si="29"/>
        <v>0</v>
      </c>
      <c r="P154" s="16">
        <f t="shared" si="30"/>
        <v>293.23949999999996</v>
      </c>
      <c r="Q154" s="19"/>
    </row>
    <row r="155" spans="1:17" ht="18" customHeight="1" x14ac:dyDescent="0.25">
      <c r="A155" s="57" t="s">
        <v>60</v>
      </c>
      <c r="B155" s="57"/>
      <c r="C155" s="57"/>
      <c r="D155" s="57"/>
      <c r="E155" s="61">
        <v>5069</v>
      </c>
      <c r="F155" s="61"/>
      <c r="G155" s="33">
        <v>515105</v>
      </c>
      <c r="H155" s="33" t="s">
        <v>113</v>
      </c>
      <c r="I155" s="33"/>
      <c r="J155" s="32">
        <f t="shared" si="28"/>
        <v>293.23949999999996</v>
      </c>
      <c r="K155" s="57"/>
      <c r="L155" s="57"/>
      <c r="M155" s="57"/>
      <c r="N155" s="19" t="str">
        <f t="shared" si="27"/>
        <v/>
      </c>
      <c r="O155" s="16">
        <f t="shared" si="29"/>
        <v>0</v>
      </c>
      <c r="P155" s="16">
        <f t="shared" si="30"/>
        <v>293.23949999999996</v>
      </c>
      <c r="Q155" s="19"/>
    </row>
    <row r="156" spans="1:17" ht="18" customHeight="1" x14ac:dyDescent="0.25">
      <c r="A156" s="57" t="s">
        <v>61</v>
      </c>
      <c r="B156" s="57"/>
      <c r="C156" s="57"/>
      <c r="D156" s="57"/>
      <c r="E156" s="61">
        <v>4079</v>
      </c>
      <c r="F156" s="61"/>
      <c r="G156" s="33">
        <v>515105</v>
      </c>
      <c r="H156" s="33" t="s">
        <v>113</v>
      </c>
      <c r="I156" s="33"/>
      <c r="J156" s="32">
        <f t="shared" si="28"/>
        <v>293.23949999999996</v>
      </c>
      <c r="K156" s="57"/>
      <c r="L156" s="57"/>
      <c r="M156" s="57"/>
      <c r="N156" s="19" t="str">
        <f t="shared" si="27"/>
        <v/>
      </c>
      <c r="O156" s="16">
        <f t="shared" si="29"/>
        <v>0</v>
      </c>
      <c r="P156" s="16">
        <f t="shared" si="30"/>
        <v>293.23949999999996</v>
      </c>
      <c r="Q156" s="19"/>
    </row>
    <row r="157" spans="1:17" ht="18" customHeight="1" x14ac:dyDescent="0.25">
      <c r="A157" s="57" t="s">
        <v>62</v>
      </c>
      <c r="B157" s="57"/>
      <c r="C157" s="57"/>
      <c r="D157" s="57"/>
      <c r="E157" s="61">
        <v>4091</v>
      </c>
      <c r="F157" s="61"/>
      <c r="G157" s="33">
        <v>515105</v>
      </c>
      <c r="H157" s="33" t="s">
        <v>113</v>
      </c>
      <c r="I157" s="33"/>
      <c r="J157" s="32">
        <f t="shared" si="28"/>
        <v>293.23949999999996</v>
      </c>
      <c r="K157" s="57"/>
      <c r="L157" s="57"/>
      <c r="M157" s="57"/>
      <c r="N157" s="19" t="str">
        <f t="shared" si="27"/>
        <v/>
      </c>
      <c r="O157" s="16">
        <f t="shared" si="29"/>
        <v>0</v>
      </c>
      <c r="P157" s="16">
        <f t="shared" si="30"/>
        <v>293.23949999999996</v>
      </c>
      <c r="Q157" s="19"/>
    </row>
    <row r="158" spans="1:17" ht="18" customHeight="1" x14ac:dyDescent="0.25">
      <c r="A158" s="49" t="s">
        <v>63</v>
      </c>
      <c r="B158" s="50"/>
      <c r="C158" s="50"/>
      <c r="D158" s="51"/>
      <c r="E158" s="52">
        <v>4109</v>
      </c>
      <c r="F158" s="53"/>
      <c r="G158" s="36">
        <v>515105</v>
      </c>
      <c r="H158" s="33"/>
      <c r="I158" s="33" t="s">
        <v>113</v>
      </c>
      <c r="J158" s="32">
        <f t="shared" si="28"/>
        <v>0</v>
      </c>
      <c r="K158" s="49" t="s">
        <v>194</v>
      </c>
      <c r="L158" s="50"/>
      <c r="M158" s="51"/>
      <c r="N158" s="19" t="str">
        <f t="shared" si="27"/>
        <v/>
      </c>
      <c r="O158" s="16">
        <f t="shared" si="29"/>
        <v>0</v>
      </c>
      <c r="P158" s="16">
        <f t="shared" si="30"/>
        <v>0</v>
      </c>
      <c r="Q158" s="19"/>
    </row>
    <row r="159" spans="1:17" ht="18" customHeight="1" x14ac:dyDescent="0.25">
      <c r="A159" s="57" t="s">
        <v>64</v>
      </c>
      <c r="B159" s="57"/>
      <c r="C159" s="57"/>
      <c r="D159" s="57"/>
      <c r="E159" s="61">
        <v>4102</v>
      </c>
      <c r="F159" s="61"/>
      <c r="G159" s="33">
        <v>515105</v>
      </c>
      <c r="H159" s="33"/>
      <c r="I159" s="33" t="s">
        <v>113</v>
      </c>
      <c r="J159" s="32">
        <f t="shared" si="28"/>
        <v>0</v>
      </c>
      <c r="K159" s="49" t="s">
        <v>195</v>
      </c>
      <c r="L159" s="50"/>
      <c r="M159" s="51"/>
      <c r="N159" s="19" t="str">
        <f t="shared" si="27"/>
        <v/>
      </c>
      <c r="O159" s="16">
        <f t="shared" si="29"/>
        <v>0</v>
      </c>
      <c r="P159" s="16">
        <f t="shared" si="30"/>
        <v>0</v>
      </c>
      <c r="Q159" s="19"/>
    </row>
    <row r="160" spans="1:17" ht="18" customHeight="1" x14ac:dyDescent="0.25">
      <c r="A160" s="65" t="s">
        <v>196</v>
      </c>
      <c r="B160" s="66"/>
      <c r="C160" s="66"/>
      <c r="D160" s="67"/>
      <c r="E160" s="52">
        <v>4692</v>
      </c>
      <c r="F160" s="53"/>
      <c r="G160" s="36">
        <v>223293</v>
      </c>
      <c r="H160" s="33" t="s">
        <v>113</v>
      </c>
      <c r="I160" s="33"/>
      <c r="J160" s="32">
        <f t="shared" si="28"/>
        <v>586.47900000000004</v>
      </c>
      <c r="K160" s="49"/>
      <c r="L160" s="50"/>
      <c r="M160" s="51"/>
      <c r="N160" s="19" t="str">
        <f t="shared" si="27"/>
        <v/>
      </c>
      <c r="O160" s="16">
        <f t="shared" si="29"/>
        <v>586.47900000000004</v>
      </c>
      <c r="P160" s="16">
        <f t="shared" si="30"/>
        <v>0</v>
      </c>
      <c r="Q160" s="19"/>
    </row>
    <row r="161" spans="1:17" ht="18" customHeight="1" x14ac:dyDescent="0.25">
      <c r="A161" s="57" t="s">
        <v>197</v>
      </c>
      <c r="B161" s="57"/>
      <c r="C161" s="57"/>
      <c r="D161" s="57"/>
      <c r="E161" s="61">
        <v>4269</v>
      </c>
      <c r="F161" s="61"/>
      <c r="G161" s="33">
        <v>322425</v>
      </c>
      <c r="H161" s="33"/>
      <c r="I161" s="33" t="s">
        <v>113</v>
      </c>
      <c r="J161" s="32">
        <f t="shared" si="28"/>
        <v>0</v>
      </c>
      <c r="K161" s="57" t="s">
        <v>198</v>
      </c>
      <c r="L161" s="57"/>
      <c r="M161" s="57"/>
      <c r="N161" s="19" t="str">
        <f t="shared" si="27"/>
        <v/>
      </c>
      <c r="O161" s="16">
        <f t="shared" si="29"/>
        <v>0</v>
      </c>
      <c r="P161" s="16">
        <f t="shared" si="30"/>
        <v>0</v>
      </c>
      <c r="Q161" s="19"/>
    </row>
    <row r="162" spans="1:17" ht="18" customHeight="1" x14ac:dyDescent="0.25">
      <c r="A162" s="59" t="s">
        <v>129</v>
      </c>
      <c r="B162" s="59"/>
      <c r="C162" s="59"/>
      <c r="D162" s="59"/>
      <c r="E162" s="59"/>
      <c r="F162" s="59"/>
      <c r="G162" s="59"/>
      <c r="H162" s="59"/>
      <c r="I162" s="59"/>
      <c r="J162" s="18">
        <f>SUM(J150:J161)</f>
        <v>2932.3949999999995</v>
      </c>
      <c r="K162" s="54" t="b">
        <f>M145&gt;=J162</f>
        <v>1</v>
      </c>
      <c r="L162" s="55"/>
      <c r="M162" s="56"/>
      <c r="O162" s="17">
        <f>SUM(O150:O161)</f>
        <v>1172.9580000000001</v>
      </c>
      <c r="P162" s="17">
        <f>SUM(P150:P161)</f>
        <v>1759.4369999999997</v>
      </c>
      <c r="Q162" s="17">
        <f>SUM(O162:P162)</f>
        <v>2932.3949999999995</v>
      </c>
    </row>
    <row r="163" spans="1:17" ht="18" customHeight="1" x14ac:dyDescent="0.25">
      <c r="A163" s="63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7" ht="18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1"/>
      <c r="L164" s="1"/>
      <c r="M164" s="1"/>
    </row>
    <row r="165" spans="1:17" ht="18" customHeight="1" x14ac:dyDescent="0.25">
      <c r="A165" s="73" t="s">
        <v>123</v>
      </c>
      <c r="B165" s="73"/>
      <c r="C165" s="73"/>
      <c r="D165" s="73"/>
      <c r="E165" s="77" t="s">
        <v>130</v>
      </c>
      <c r="F165" s="77"/>
      <c r="G165" s="77"/>
      <c r="H165" s="78"/>
      <c r="I165" s="81" t="s">
        <v>126</v>
      </c>
      <c r="J165" s="81" t="s">
        <v>124</v>
      </c>
      <c r="K165" s="81"/>
      <c r="L165" s="81"/>
      <c r="M165" s="40">
        <v>4590.01</v>
      </c>
    </row>
    <row r="166" spans="1:17" ht="18" customHeight="1" x14ac:dyDescent="0.25">
      <c r="A166" s="73"/>
      <c r="B166" s="73"/>
      <c r="C166" s="73"/>
      <c r="D166" s="73"/>
      <c r="E166" s="79"/>
      <c r="F166" s="79"/>
      <c r="G166" s="79"/>
      <c r="H166" s="80"/>
      <c r="I166" s="82" t="s">
        <v>127</v>
      </c>
      <c r="J166" s="83"/>
      <c r="K166" s="83"/>
      <c r="L166" s="83"/>
      <c r="M166" s="5">
        <f>M165*50%</f>
        <v>2295.0050000000001</v>
      </c>
    </row>
    <row r="167" spans="1:17" ht="18" customHeight="1" x14ac:dyDescent="0.25">
      <c r="A167" s="65" t="s">
        <v>161</v>
      </c>
      <c r="B167" s="66"/>
      <c r="C167" s="66"/>
      <c r="D167" s="66"/>
      <c r="E167" s="66"/>
      <c r="F167" s="66"/>
      <c r="G167" s="66"/>
      <c r="H167" s="67"/>
      <c r="I167" s="65" t="s">
        <v>162</v>
      </c>
      <c r="J167" s="66"/>
      <c r="K167" s="66"/>
      <c r="L167" s="66"/>
      <c r="M167" s="67"/>
    </row>
    <row r="168" spans="1:17" ht="18" customHeight="1" x14ac:dyDescent="0.25">
      <c r="A168" s="68" t="s">
        <v>163</v>
      </c>
      <c r="B168" s="68"/>
      <c r="C168" s="68"/>
      <c r="D168" s="68"/>
      <c r="E168" s="69"/>
      <c r="F168" s="70" t="s">
        <v>164</v>
      </c>
      <c r="G168" s="70"/>
      <c r="H168" s="68"/>
      <c r="I168" s="68"/>
      <c r="J168" s="68"/>
      <c r="K168" s="68"/>
      <c r="L168" s="68"/>
      <c r="M168" s="68"/>
    </row>
    <row r="169" spans="1:17" ht="18" customHeight="1" x14ac:dyDescent="0.25">
      <c r="A169" s="59" t="s">
        <v>5</v>
      </c>
      <c r="B169" s="59"/>
      <c r="C169" s="59"/>
      <c r="D169" s="59"/>
      <c r="E169" s="59" t="s">
        <v>85</v>
      </c>
      <c r="F169" s="59"/>
      <c r="G169" s="71" t="s">
        <v>6</v>
      </c>
      <c r="H169" s="58" t="s">
        <v>7</v>
      </c>
      <c r="I169" s="58"/>
      <c r="J169" s="92" t="s">
        <v>122</v>
      </c>
      <c r="K169" s="59" t="s">
        <v>9</v>
      </c>
      <c r="L169" s="59"/>
      <c r="M169" s="59"/>
      <c r="O169" s="19" t="s">
        <v>178</v>
      </c>
      <c r="P169" s="21">
        <v>8</v>
      </c>
    </row>
    <row r="170" spans="1:17" ht="18" customHeight="1" x14ac:dyDescent="0.25">
      <c r="A170" s="59"/>
      <c r="B170" s="59"/>
      <c r="C170" s="59"/>
      <c r="D170" s="59"/>
      <c r="E170" s="59"/>
      <c r="F170" s="59"/>
      <c r="G170" s="72"/>
      <c r="H170" s="22" t="s">
        <v>8</v>
      </c>
      <c r="I170" s="22" t="s">
        <v>128</v>
      </c>
      <c r="J170" s="93"/>
      <c r="K170" s="59"/>
      <c r="L170" s="59"/>
      <c r="M170" s="59"/>
      <c r="O170" s="23" t="s">
        <v>179</v>
      </c>
      <c r="P170" s="24">
        <f>COUNTIF(O171:O179,"&gt;0")</f>
        <v>1</v>
      </c>
    </row>
    <row r="171" spans="1:17" ht="18" customHeight="1" x14ac:dyDescent="0.25">
      <c r="A171" s="60" t="s">
        <v>66</v>
      </c>
      <c r="B171" s="60"/>
      <c r="C171" s="60"/>
      <c r="D171" s="60"/>
      <c r="E171" s="61">
        <v>4527</v>
      </c>
      <c r="F171" s="61"/>
      <c r="G171" s="33">
        <v>223565</v>
      </c>
      <c r="H171" s="33" t="s">
        <v>113</v>
      </c>
      <c r="I171" s="33"/>
      <c r="J171" s="32">
        <f t="shared" ref="J171:J180" si="31">IF(O171&gt;0,O171,P171)</f>
        <v>459.00100000000003</v>
      </c>
      <c r="K171" s="57"/>
      <c r="L171" s="57"/>
      <c r="M171" s="57"/>
      <c r="N171" s="19" t="str">
        <f t="shared" ref="N171:N180" si="32">IF(H171&gt;0,IF(I171&gt;0,"Erro",""),"")</f>
        <v/>
      </c>
      <c r="O171" s="16">
        <f>IF(H171="X",(IF(RIGHT(A171,1)="*",M$166*0.2,0)),0)</f>
        <v>459.00100000000003</v>
      </c>
      <c r="P171" s="16">
        <f>IF(H171="X",IF(O171&gt;0,0,(M$166-O$181)/P$169),0)</f>
        <v>0</v>
      </c>
    </row>
    <row r="172" spans="1:17" ht="18" customHeight="1" x14ac:dyDescent="0.25">
      <c r="A172" s="57" t="s">
        <v>65</v>
      </c>
      <c r="B172" s="57"/>
      <c r="C172" s="57"/>
      <c r="D172" s="57"/>
      <c r="E172" s="61">
        <v>5611</v>
      </c>
      <c r="F172" s="61"/>
      <c r="G172" s="33">
        <v>225142</v>
      </c>
      <c r="H172" s="33" t="s">
        <v>113</v>
      </c>
      <c r="I172" s="33"/>
      <c r="J172" s="32">
        <f t="shared" si="31"/>
        <v>229.50050000000002</v>
      </c>
      <c r="K172" s="57"/>
      <c r="L172" s="57"/>
      <c r="M172" s="57"/>
      <c r="N172" s="19" t="str">
        <f t="shared" si="32"/>
        <v/>
      </c>
      <c r="O172" s="16">
        <f t="shared" ref="O172" si="33">IF(H172="X",(IF(RIGHT(A172,1)="*",M$166*0.2,0)),0)</f>
        <v>0</v>
      </c>
      <c r="P172" s="16">
        <f t="shared" ref="P172:P180" si="34">IF(H172="X",IF(O172&gt;0,0,(M$166-O$181)/P$169),0)</f>
        <v>229.50050000000002</v>
      </c>
    </row>
    <row r="173" spans="1:17" ht="18" customHeight="1" x14ac:dyDescent="0.25">
      <c r="A173" s="57" t="s">
        <v>67</v>
      </c>
      <c r="B173" s="57"/>
      <c r="C173" s="57"/>
      <c r="D173" s="57"/>
      <c r="E173" s="61">
        <v>4546</v>
      </c>
      <c r="F173" s="61"/>
      <c r="G173" s="33">
        <v>322245</v>
      </c>
      <c r="H173" s="33" t="s">
        <v>113</v>
      </c>
      <c r="I173" s="33"/>
      <c r="J173" s="32">
        <f t="shared" si="31"/>
        <v>229.50050000000002</v>
      </c>
      <c r="K173" s="57"/>
      <c r="L173" s="57"/>
      <c r="M173" s="57"/>
      <c r="N173" s="19" t="str">
        <f t="shared" si="32"/>
        <v/>
      </c>
      <c r="O173" s="16">
        <f t="shared" ref="O173:O180" si="35">IF(H173="X",(IF(RIGHT(A173,1)="*",M$166*0.2,0)),0)</f>
        <v>0</v>
      </c>
      <c r="P173" s="16">
        <f t="shared" si="34"/>
        <v>229.50050000000002</v>
      </c>
    </row>
    <row r="174" spans="1:17" ht="18" customHeight="1" x14ac:dyDescent="0.25">
      <c r="A174" s="57" t="s">
        <v>68</v>
      </c>
      <c r="B174" s="57"/>
      <c r="C174" s="57"/>
      <c r="D174" s="57"/>
      <c r="E174" s="61">
        <v>4323</v>
      </c>
      <c r="F174" s="61"/>
      <c r="G174" s="33">
        <v>322245</v>
      </c>
      <c r="H174" s="33" t="s">
        <v>113</v>
      </c>
      <c r="I174" s="33"/>
      <c r="J174" s="32">
        <f t="shared" si="31"/>
        <v>229.50050000000002</v>
      </c>
      <c r="K174" s="57"/>
      <c r="L174" s="57"/>
      <c r="M174" s="57"/>
      <c r="N174" s="19" t="str">
        <f t="shared" si="32"/>
        <v/>
      </c>
      <c r="O174" s="16">
        <f t="shared" si="35"/>
        <v>0</v>
      </c>
      <c r="P174" s="16">
        <f t="shared" si="34"/>
        <v>229.50050000000002</v>
      </c>
    </row>
    <row r="175" spans="1:17" ht="18" customHeight="1" x14ac:dyDescent="0.25">
      <c r="A175" s="57" t="s">
        <v>111</v>
      </c>
      <c r="B175" s="57"/>
      <c r="C175" s="57"/>
      <c r="D175" s="57"/>
      <c r="E175" s="61">
        <v>5081</v>
      </c>
      <c r="F175" s="61"/>
      <c r="G175" s="33">
        <v>515105</v>
      </c>
      <c r="H175" s="33" t="s">
        <v>113</v>
      </c>
      <c r="I175" s="33"/>
      <c r="J175" s="32">
        <f t="shared" si="31"/>
        <v>229.50050000000002</v>
      </c>
      <c r="K175" s="57"/>
      <c r="L175" s="57"/>
      <c r="M175" s="57"/>
      <c r="N175" s="19" t="str">
        <f t="shared" si="32"/>
        <v/>
      </c>
      <c r="O175" s="16">
        <f t="shared" si="35"/>
        <v>0</v>
      </c>
      <c r="P175" s="16">
        <f t="shared" si="34"/>
        <v>229.50050000000002</v>
      </c>
    </row>
    <row r="176" spans="1:17" ht="18" customHeight="1" x14ac:dyDescent="0.25">
      <c r="A176" s="57" t="s">
        <v>69</v>
      </c>
      <c r="B176" s="57"/>
      <c r="C176" s="57"/>
      <c r="D176" s="57"/>
      <c r="E176" s="61">
        <v>4138</v>
      </c>
      <c r="F176" s="61"/>
      <c r="G176" s="33">
        <v>515105</v>
      </c>
      <c r="H176" s="33"/>
      <c r="I176" s="33" t="s">
        <v>113</v>
      </c>
      <c r="J176" s="32">
        <f t="shared" si="31"/>
        <v>0</v>
      </c>
      <c r="K176" s="57" t="s">
        <v>82</v>
      </c>
      <c r="L176" s="57"/>
      <c r="M176" s="57"/>
      <c r="N176" s="19" t="str">
        <f t="shared" si="32"/>
        <v/>
      </c>
      <c r="O176" s="16">
        <f t="shared" si="35"/>
        <v>0</v>
      </c>
      <c r="P176" s="16">
        <f t="shared" si="34"/>
        <v>0</v>
      </c>
    </row>
    <row r="177" spans="1:17" ht="18" customHeight="1" x14ac:dyDescent="0.25">
      <c r="A177" s="57" t="s">
        <v>112</v>
      </c>
      <c r="B177" s="57"/>
      <c r="C177" s="57"/>
      <c r="D177" s="57"/>
      <c r="E177" s="61">
        <v>5091</v>
      </c>
      <c r="F177" s="61"/>
      <c r="G177" s="33">
        <v>515105</v>
      </c>
      <c r="H177" s="33" t="s">
        <v>113</v>
      </c>
      <c r="I177" s="33"/>
      <c r="J177" s="32">
        <f t="shared" si="31"/>
        <v>229.50050000000002</v>
      </c>
      <c r="K177" s="57"/>
      <c r="L177" s="57"/>
      <c r="M177" s="57"/>
      <c r="N177" s="19" t="str">
        <f t="shared" si="32"/>
        <v/>
      </c>
      <c r="O177" s="16">
        <f t="shared" si="35"/>
        <v>0</v>
      </c>
      <c r="P177" s="16">
        <f t="shared" si="34"/>
        <v>229.50050000000002</v>
      </c>
    </row>
    <row r="178" spans="1:17" x14ac:dyDescent="0.25">
      <c r="A178" s="57" t="s">
        <v>70</v>
      </c>
      <c r="B178" s="57"/>
      <c r="C178" s="57"/>
      <c r="D178" s="57"/>
      <c r="E178" s="61">
        <v>5077</v>
      </c>
      <c r="F178" s="61"/>
      <c r="G178" s="33">
        <v>515105</v>
      </c>
      <c r="H178" s="33" t="s">
        <v>113</v>
      </c>
      <c r="I178" s="33"/>
      <c r="J178" s="32">
        <f t="shared" si="31"/>
        <v>229.50050000000002</v>
      </c>
      <c r="K178" s="57"/>
      <c r="L178" s="57"/>
      <c r="M178" s="57"/>
      <c r="N178" s="19" t="str">
        <f t="shared" si="32"/>
        <v/>
      </c>
      <c r="O178" s="16">
        <f t="shared" si="35"/>
        <v>0</v>
      </c>
      <c r="P178" s="16">
        <f t="shared" si="34"/>
        <v>229.50050000000002</v>
      </c>
    </row>
    <row r="179" spans="1:17" x14ac:dyDescent="0.25">
      <c r="A179" s="57" t="s">
        <v>71</v>
      </c>
      <c r="B179" s="57"/>
      <c r="C179" s="57"/>
      <c r="D179" s="57"/>
      <c r="E179" s="61">
        <v>4086</v>
      </c>
      <c r="F179" s="61"/>
      <c r="G179" s="33">
        <v>515105</v>
      </c>
      <c r="H179" s="33" t="s">
        <v>113</v>
      </c>
      <c r="I179" s="33"/>
      <c r="J179" s="32">
        <f t="shared" si="31"/>
        <v>229.50050000000002</v>
      </c>
      <c r="K179" s="57"/>
      <c r="L179" s="57"/>
      <c r="M179" s="57"/>
      <c r="N179" s="19" t="str">
        <f t="shared" si="32"/>
        <v/>
      </c>
      <c r="O179" s="16">
        <f t="shared" si="35"/>
        <v>0</v>
      </c>
      <c r="P179" s="16">
        <f t="shared" si="34"/>
        <v>229.50050000000002</v>
      </c>
    </row>
    <row r="180" spans="1:17" x14ac:dyDescent="0.25">
      <c r="A180" s="57" t="s">
        <v>109</v>
      </c>
      <c r="B180" s="57"/>
      <c r="C180" s="57"/>
      <c r="D180" s="57"/>
      <c r="E180" s="61">
        <v>4615</v>
      </c>
      <c r="F180" s="61"/>
      <c r="G180" s="42">
        <v>515105</v>
      </c>
      <c r="H180" s="42" t="s">
        <v>113</v>
      </c>
      <c r="I180" s="42"/>
      <c r="J180" s="32">
        <f t="shared" si="31"/>
        <v>229.50050000000002</v>
      </c>
      <c r="K180" s="57"/>
      <c r="L180" s="57"/>
      <c r="M180" s="57"/>
      <c r="N180" s="19" t="str">
        <f t="shared" si="32"/>
        <v/>
      </c>
      <c r="O180" s="16">
        <f t="shared" si="35"/>
        <v>0</v>
      </c>
      <c r="P180" s="16">
        <f t="shared" si="34"/>
        <v>229.50050000000002</v>
      </c>
    </row>
    <row r="181" spans="1:17" x14ac:dyDescent="0.25">
      <c r="A181" s="59" t="s">
        <v>129</v>
      </c>
      <c r="B181" s="59"/>
      <c r="C181" s="59"/>
      <c r="D181" s="59"/>
      <c r="E181" s="59"/>
      <c r="F181" s="59"/>
      <c r="G181" s="59"/>
      <c r="H181" s="59"/>
      <c r="I181" s="59"/>
      <c r="J181" s="18">
        <f>SUM(J171:J180)</f>
        <v>2295.0050000000006</v>
      </c>
      <c r="K181" s="54" t="b">
        <f>M166&gt;=J181</f>
        <v>1</v>
      </c>
      <c r="L181" s="55"/>
      <c r="M181" s="56"/>
      <c r="O181" s="15">
        <f>SUM(O171:O180)</f>
        <v>459.00100000000003</v>
      </c>
      <c r="P181" s="15">
        <f>SUM(P171:P180)</f>
        <v>1836.0040000000004</v>
      </c>
      <c r="Q181" s="15">
        <f>SUM(O181:P181)</f>
        <v>2295.0050000000006</v>
      </c>
    </row>
    <row r="182" spans="1:17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131"/>
      <c r="K182" s="125"/>
      <c r="L182" s="125"/>
      <c r="M182" s="125"/>
      <c r="O182" s="15"/>
      <c r="P182" s="15"/>
      <c r="Q182" s="15"/>
    </row>
    <row r="183" spans="1:17" x14ac:dyDescent="0.25">
      <c r="A183" s="126"/>
      <c r="B183" s="126"/>
      <c r="C183" s="126"/>
      <c r="D183" s="126"/>
      <c r="E183" s="126"/>
      <c r="F183" s="126"/>
      <c r="G183" s="126"/>
      <c r="H183" s="126"/>
      <c r="I183" s="126"/>
      <c r="J183" s="132"/>
      <c r="K183" s="128"/>
      <c r="L183" s="128"/>
      <c r="M183" s="128"/>
      <c r="O183" s="15"/>
      <c r="P183" s="15"/>
      <c r="Q183" s="15"/>
    </row>
    <row r="184" spans="1:17" x14ac:dyDescent="0.25">
      <c r="A184" s="126"/>
      <c r="B184" s="126"/>
      <c r="C184" s="126"/>
      <c r="D184" s="126"/>
      <c r="E184" s="126"/>
      <c r="F184" s="126"/>
      <c r="G184" s="126"/>
      <c r="H184" s="126"/>
      <c r="I184" s="126"/>
      <c r="J184" s="132"/>
      <c r="K184" s="128"/>
      <c r="L184" s="128"/>
      <c r="M184" s="128"/>
      <c r="O184" s="15"/>
      <c r="P184" s="15"/>
      <c r="Q184" s="15"/>
    </row>
    <row r="185" spans="1:17" x14ac:dyDescent="0.25">
      <c r="A185" s="126"/>
      <c r="B185" s="126"/>
      <c r="C185" s="126"/>
      <c r="D185" s="126"/>
      <c r="E185" s="126"/>
      <c r="F185" s="126"/>
      <c r="G185" s="126"/>
      <c r="H185" s="126"/>
      <c r="I185" s="126"/>
      <c r="J185" s="132"/>
      <c r="K185" s="128"/>
      <c r="L185" s="128"/>
      <c r="M185" s="128"/>
      <c r="O185" s="15"/>
      <c r="P185" s="15"/>
      <c r="Q185" s="15"/>
    </row>
    <row r="186" spans="1:17" x14ac:dyDescent="0.25">
      <c r="A186" s="126"/>
      <c r="B186" s="126"/>
      <c r="C186" s="126"/>
      <c r="D186" s="126"/>
      <c r="E186" s="126"/>
      <c r="F186" s="126"/>
      <c r="G186" s="126"/>
      <c r="H186" s="126"/>
      <c r="I186" s="126"/>
      <c r="J186" s="132"/>
      <c r="K186" s="128"/>
      <c r="L186" s="128"/>
      <c r="M186" s="128"/>
      <c r="O186" s="15"/>
      <c r="P186" s="15"/>
      <c r="Q186" s="15"/>
    </row>
    <row r="187" spans="1:17" x14ac:dyDescent="0.25">
      <c r="A187" s="126"/>
      <c r="B187" s="126"/>
      <c r="C187" s="126"/>
      <c r="D187" s="126"/>
      <c r="E187" s="126"/>
      <c r="F187" s="126"/>
      <c r="G187" s="126"/>
      <c r="H187" s="126"/>
      <c r="I187" s="126"/>
      <c r="J187" s="132"/>
      <c r="K187" s="128"/>
      <c r="L187" s="128"/>
      <c r="M187" s="128"/>
      <c r="O187" s="15"/>
      <c r="P187" s="15"/>
      <c r="Q187" s="15"/>
    </row>
    <row r="188" spans="1:17" x14ac:dyDescent="0.25">
      <c r="A188" s="126"/>
      <c r="B188" s="126"/>
      <c r="C188" s="126"/>
      <c r="D188" s="126"/>
      <c r="E188" s="126"/>
      <c r="F188" s="126"/>
      <c r="G188" s="126"/>
      <c r="H188" s="126"/>
      <c r="I188" s="126"/>
      <c r="J188" s="132"/>
      <c r="K188" s="128"/>
      <c r="L188" s="128"/>
      <c r="M188" s="128"/>
      <c r="O188" s="15"/>
      <c r="P188" s="15"/>
      <c r="Q188" s="15"/>
    </row>
    <row r="189" spans="1:17" x14ac:dyDescent="0.25">
      <c r="A189" s="126"/>
      <c r="B189" s="126"/>
      <c r="C189" s="126"/>
      <c r="D189" s="126"/>
      <c r="E189" s="126"/>
      <c r="F189" s="126"/>
      <c r="G189" s="126"/>
      <c r="H189" s="126"/>
      <c r="I189" s="126"/>
      <c r="J189" s="132"/>
      <c r="K189" s="128"/>
      <c r="L189" s="128"/>
      <c r="M189" s="128"/>
      <c r="O189" s="15"/>
      <c r="P189" s="15"/>
      <c r="Q189" s="15"/>
    </row>
    <row r="190" spans="1:17" x14ac:dyDescent="0.25">
      <c r="A190" s="126"/>
      <c r="B190" s="126"/>
      <c r="C190" s="126"/>
      <c r="D190" s="126"/>
      <c r="E190" s="126"/>
      <c r="F190" s="126"/>
      <c r="G190" s="126"/>
      <c r="H190" s="126"/>
      <c r="I190" s="126"/>
      <c r="J190" s="132"/>
      <c r="K190" s="128"/>
      <c r="L190" s="128"/>
      <c r="M190" s="128"/>
      <c r="O190" s="15"/>
      <c r="P190" s="15"/>
      <c r="Q190" s="15"/>
    </row>
    <row r="191" spans="1:17" x14ac:dyDescent="0.25">
      <c r="A191" s="133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1:17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6" ht="18" customHeight="1" x14ac:dyDescent="0.25">
      <c r="A193" s="73" t="s">
        <v>123</v>
      </c>
      <c r="B193" s="73"/>
      <c r="C193" s="73"/>
      <c r="D193" s="73"/>
      <c r="E193" s="77" t="s">
        <v>131</v>
      </c>
      <c r="F193" s="77"/>
      <c r="G193" s="77"/>
      <c r="H193" s="78"/>
      <c r="I193" s="81" t="s">
        <v>126</v>
      </c>
      <c r="J193" s="81" t="s">
        <v>124</v>
      </c>
      <c r="K193" s="81"/>
      <c r="L193" s="81"/>
      <c r="M193" s="40">
        <v>8262.02</v>
      </c>
    </row>
    <row r="194" spans="1:16" ht="18" customHeight="1" x14ac:dyDescent="0.25">
      <c r="A194" s="73"/>
      <c r="B194" s="73"/>
      <c r="C194" s="73"/>
      <c r="D194" s="73"/>
      <c r="E194" s="79"/>
      <c r="F194" s="79"/>
      <c r="G194" s="79"/>
      <c r="H194" s="80"/>
      <c r="I194" s="82" t="s">
        <v>127</v>
      </c>
      <c r="J194" s="83"/>
      <c r="K194" s="83"/>
      <c r="L194" s="83"/>
      <c r="M194" s="5">
        <f>M193*50%</f>
        <v>4131.01</v>
      </c>
    </row>
    <row r="195" spans="1:16" ht="18" customHeight="1" x14ac:dyDescent="0.25">
      <c r="A195" s="65" t="s">
        <v>165</v>
      </c>
      <c r="B195" s="66"/>
      <c r="C195" s="66"/>
      <c r="D195" s="66"/>
      <c r="E195" s="66"/>
      <c r="F195" s="66"/>
      <c r="G195" s="66"/>
      <c r="H195" s="67"/>
      <c r="I195" s="65" t="s">
        <v>166</v>
      </c>
      <c r="J195" s="66"/>
      <c r="K195" s="66"/>
      <c r="L195" s="66"/>
      <c r="M195" s="67"/>
    </row>
    <row r="196" spans="1:16" ht="18" customHeight="1" x14ac:dyDescent="0.25">
      <c r="A196" s="68" t="s">
        <v>167</v>
      </c>
      <c r="B196" s="68"/>
      <c r="C196" s="68"/>
      <c r="D196" s="68"/>
      <c r="E196" s="69"/>
      <c r="F196" s="70" t="s">
        <v>168</v>
      </c>
      <c r="G196" s="70"/>
      <c r="H196" s="68"/>
      <c r="I196" s="68"/>
      <c r="J196" s="68"/>
      <c r="K196" s="68"/>
      <c r="L196" s="68"/>
      <c r="M196" s="68"/>
    </row>
    <row r="197" spans="1:16" ht="18" customHeight="1" x14ac:dyDescent="0.25">
      <c r="A197" s="73" t="s">
        <v>5</v>
      </c>
      <c r="B197" s="73"/>
      <c r="C197" s="73"/>
      <c r="D197" s="73"/>
      <c r="E197" s="73" t="s">
        <v>85</v>
      </c>
      <c r="F197" s="73"/>
      <c r="G197" s="75" t="s">
        <v>6</v>
      </c>
      <c r="H197" s="74" t="s">
        <v>7</v>
      </c>
      <c r="I197" s="74"/>
      <c r="J197" s="119" t="s">
        <v>122</v>
      </c>
      <c r="K197" s="73" t="s">
        <v>9</v>
      </c>
      <c r="L197" s="73"/>
      <c r="M197" s="73"/>
      <c r="O197" s="19" t="s">
        <v>178</v>
      </c>
      <c r="P197" s="21">
        <v>6</v>
      </c>
    </row>
    <row r="198" spans="1:16" ht="18" customHeight="1" x14ac:dyDescent="0.25">
      <c r="A198" s="73"/>
      <c r="B198" s="73"/>
      <c r="C198" s="73"/>
      <c r="D198" s="73"/>
      <c r="E198" s="73"/>
      <c r="F198" s="73"/>
      <c r="G198" s="76"/>
      <c r="H198" s="14" t="s">
        <v>8</v>
      </c>
      <c r="I198" s="14" t="s">
        <v>128</v>
      </c>
      <c r="J198" s="120"/>
      <c r="K198" s="73"/>
      <c r="L198" s="73"/>
      <c r="M198" s="73"/>
      <c r="O198" s="23" t="s">
        <v>179</v>
      </c>
      <c r="P198" s="24">
        <f>COUNTIF(O199:O208,"&gt;0")</f>
        <v>1</v>
      </c>
    </row>
    <row r="199" spans="1:16" ht="18" customHeight="1" x14ac:dyDescent="0.25">
      <c r="A199" s="60" t="s">
        <v>72</v>
      </c>
      <c r="B199" s="60"/>
      <c r="C199" s="60"/>
      <c r="D199" s="60"/>
      <c r="E199" s="61">
        <v>4549</v>
      </c>
      <c r="F199" s="61"/>
      <c r="G199" s="33">
        <v>223565</v>
      </c>
      <c r="H199" s="33" t="s">
        <v>113</v>
      </c>
      <c r="I199" s="33"/>
      <c r="J199" s="28">
        <f>IF(O199&gt;0,O199,P199)</f>
        <v>826.20200000000011</v>
      </c>
      <c r="K199" s="57"/>
      <c r="L199" s="57"/>
      <c r="M199" s="57"/>
      <c r="N199" s="19" t="str">
        <f t="shared" ref="N199:N208" si="36">IF(H199&gt;0,IF(I199&gt;0,"Erro",""),"")</f>
        <v/>
      </c>
      <c r="O199" s="16">
        <f>IF(H199="X",(IF(RIGHT(A199,1)="*",M$194*0.2,0)),0)</f>
        <v>826.20200000000011</v>
      </c>
      <c r="P199" s="16">
        <f t="shared" ref="P199:P208" si="37">IF(H199="X",IF(O199&gt;0,0,(M$194-O$209)/P$197),0)</f>
        <v>0</v>
      </c>
    </row>
    <row r="200" spans="1:16" ht="18" customHeight="1" x14ac:dyDescent="0.25">
      <c r="A200" s="57" t="s">
        <v>182</v>
      </c>
      <c r="B200" s="57"/>
      <c r="C200" s="57"/>
      <c r="D200" s="57"/>
      <c r="E200" s="61">
        <v>5617</v>
      </c>
      <c r="F200" s="61"/>
      <c r="G200" s="43">
        <v>225142</v>
      </c>
      <c r="H200" s="43" t="s">
        <v>113</v>
      </c>
      <c r="I200" s="43"/>
      <c r="J200" s="28">
        <f t="shared" ref="J200:J208" si="38">IF(O200&gt;0,O200,P200)</f>
        <v>550.80133333333333</v>
      </c>
      <c r="K200" s="57"/>
      <c r="L200" s="57"/>
      <c r="M200" s="57"/>
      <c r="N200" s="19"/>
      <c r="O200" s="16">
        <f t="shared" ref="O200:O208" si="39">IF(H200="X",(IF(RIGHT(A200,1)="*",M$166*0.2,0)),0)</f>
        <v>0</v>
      </c>
      <c r="P200" s="16">
        <f t="shared" si="37"/>
        <v>550.80133333333333</v>
      </c>
    </row>
    <row r="201" spans="1:16" ht="18" customHeight="1" x14ac:dyDescent="0.25">
      <c r="A201" s="57" t="s">
        <v>73</v>
      </c>
      <c r="B201" s="57"/>
      <c r="C201" s="57"/>
      <c r="D201" s="57"/>
      <c r="E201" s="61"/>
      <c r="F201" s="61"/>
      <c r="G201" s="33">
        <v>225142</v>
      </c>
      <c r="H201" s="33"/>
      <c r="I201" s="33" t="s">
        <v>113</v>
      </c>
      <c r="J201" s="28">
        <f t="shared" si="38"/>
        <v>0</v>
      </c>
      <c r="K201" s="57" t="s">
        <v>86</v>
      </c>
      <c r="L201" s="57"/>
      <c r="M201" s="57"/>
      <c r="N201" s="19" t="str">
        <f t="shared" si="36"/>
        <v/>
      </c>
      <c r="O201" s="16">
        <f t="shared" si="39"/>
        <v>0</v>
      </c>
      <c r="P201" s="16">
        <f t="shared" si="37"/>
        <v>0</v>
      </c>
    </row>
    <row r="202" spans="1:16" ht="18" customHeight="1" x14ac:dyDescent="0.25">
      <c r="A202" s="57" t="s">
        <v>74</v>
      </c>
      <c r="B202" s="57"/>
      <c r="C202" s="57"/>
      <c r="D202" s="57"/>
      <c r="E202" s="61">
        <v>4490</v>
      </c>
      <c r="F202" s="61"/>
      <c r="G202" s="33">
        <v>322245</v>
      </c>
      <c r="H202" s="33" t="s">
        <v>113</v>
      </c>
      <c r="I202" s="33"/>
      <c r="J202" s="28">
        <f t="shared" si="38"/>
        <v>550.80133333333333</v>
      </c>
      <c r="K202" s="57"/>
      <c r="L202" s="57"/>
      <c r="M202" s="57"/>
      <c r="N202" s="19" t="str">
        <f t="shared" si="36"/>
        <v/>
      </c>
      <c r="O202" s="16">
        <f t="shared" si="39"/>
        <v>0</v>
      </c>
      <c r="P202" s="16">
        <f t="shared" si="37"/>
        <v>550.80133333333333</v>
      </c>
    </row>
    <row r="203" spans="1:16" ht="18" customHeight="1" x14ac:dyDescent="0.25">
      <c r="A203" s="57" t="s">
        <v>75</v>
      </c>
      <c r="B203" s="57"/>
      <c r="C203" s="57"/>
      <c r="D203" s="57"/>
      <c r="E203" s="61">
        <v>3476</v>
      </c>
      <c r="F203" s="61"/>
      <c r="G203" s="33">
        <v>322245</v>
      </c>
      <c r="H203" s="33" t="s">
        <v>113</v>
      </c>
      <c r="I203" s="33"/>
      <c r="J203" s="28">
        <f t="shared" si="38"/>
        <v>550.80133333333333</v>
      </c>
      <c r="K203" s="57"/>
      <c r="L203" s="57"/>
      <c r="M203" s="57"/>
      <c r="N203" s="19" t="str">
        <f t="shared" si="36"/>
        <v/>
      </c>
      <c r="O203" s="16">
        <f t="shared" si="39"/>
        <v>0</v>
      </c>
      <c r="P203" s="16">
        <f t="shared" si="37"/>
        <v>550.80133333333333</v>
      </c>
    </row>
    <row r="204" spans="1:16" ht="18" customHeight="1" x14ac:dyDescent="0.25">
      <c r="A204" s="57" t="s">
        <v>76</v>
      </c>
      <c r="B204" s="57"/>
      <c r="C204" s="57"/>
      <c r="D204" s="57"/>
      <c r="E204" s="61">
        <v>5573</v>
      </c>
      <c r="F204" s="61"/>
      <c r="G204" s="33">
        <v>322245</v>
      </c>
      <c r="H204" s="33" t="s">
        <v>113</v>
      </c>
      <c r="I204" s="33"/>
      <c r="J204" s="28">
        <f t="shared" si="38"/>
        <v>550.80133333333333</v>
      </c>
      <c r="K204" s="57"/>
      <c r="L204" s="57"/>
      <c r="M204" s="57"/>
      <c r="N204" s="19" t="str">
        <f t="shared" si="36"/>
        <v/>
      </c>
      <c r="O204" s="16">
        <f t="shared" si="39"/>
        <v>0</v>
      </c>
      <c r="P204" s="16">
        <f t="shared" si="37"/>
        <v>550.80133333333333</v>
      </c>
    </row>
    <row r="205" spans="1:16" ht="18" customHeight="1" x14ac:dyDescent="0.25">
      <c r="A205" s="57" t="s">
        <v>77</v>
      </c>
      <c r="B205" s="57"/>
      <c r="C205" s="57"/>
      <c r="D205" s="57"/>
      <c r="E205" s="61">
        <v>4081</v>
      </c>
      <c r="F205" s="61"/>
      <c r="G205" s="33">
        <v>515105</v>
      </c>
      <c r="H205" s="33" t="s">
        <v>113</v>
      </c>
      <c r="I205" s="33"/>
      <c r="J205" s="28">
        <f t="shared" si="38"/>
        <v>550.80133333333333</v>
      </c>
      <c r="K205" s="57"/>
      <c r="L205" s="57"/>
      <c r="M205" s="57"/>
      <c r="N205" s="19" t="str">
        <f t="shared" si="36"/>
        <v/>
      </c>
      <c r="O205" s="16">
        <f t="shared" si="39"/>
        <v>0</v>
      </c>
      <c r="P205" s="16">
        <f t="shared" si="37"/>
        <v>550.80133333333333</v>
      </c>
    </row>
    <row r="206" spans="1:16" ht="18" customHeight="1" x14ac:dyDescent="0.25">
      <c r="A206" s="57" t="s">
        <v>78</v>
      </c>
      <c r="B206" s="57"/>
      <c r="C206" s="57"/>
      <c r="D206" s="57"/>
      <c r="E206" s="61">
        <v>4083</v>
      </c>
      <c r="F206" s="61"/>
      <c r="G206" s="33">
        <v>515105</v>
      </c>
      <c r="H206" s="33"/>
      <c r="I206" s="33" t="s">
        <v>113</v>
      </c>
      <c r="J206" s="28">
        <f t="shared" si="38"/>
        <v>0</v>
      </c>
      <c r="K206" s="57" t="s">
        <v>79</v>
      </c>
      <c r="L206" s="57"/>
      <c r="M206" s="57"/>
      <c r="N206" s="19" t="str">
        <f t="shared" si="36"/>
        <v/>
      </c>
      <c r="O206" s="16">
        <f t="shared" si="39"/>
        <v>0</v>
      </c>
      <c r="P206" s="16">
        <f t="shared" si="37"/>
        <v>0</v>
      </c>
    </row>
    <row r="207" spans="1:16" ht="18" customHeight="1" x14ac:dyDescent="0.25">
      <c r="A207" s="57" t="s">
        <v>80</v>
      </c>
      <c r="B207" s="57"/>
      <c r="C207" s="57"/>
      <c r="D207" s="57"/>
      <c r="E207" s="61">
        <v>4089</v>
      </c>
      <c r="F207" s="61"/>
      <c r="G207" s="33">
        <v>515105</v>
      </c>
      <c r="H207" s="33"/>
      <c r="I207" s="33" t="s">
        <v>113</v>
      </c>
      <c r="J207" s="28">
        <f t="shared" si="38"/>
        <v>0</v>
      </c>
      <c r="K207" s="57" t="s">
        <v>199</v>
      </c>
      <c r="L207" s="57"/>
      <c r="M207" s="57"/>
      <c r="N207" s="19" t="str">
        <f t="shared" si="36"/>
        <v/>
      </c>
      <c r="O207" s="16">
        <f t="shared" si="39"/>
        <v>0</v>
      </c>
      <c r="P207" s="16">
        <f t="shared" si="37"/>
        <v>0</v>
      </c>
    </row>
    <row r="208" spans="1:16" ht="18" customHeight="1" x14ac:dyDescent="0.25">
      <c r="A208" s="57" t="s">
        <v>81</v>
      </c>
      <c r="B208" s="57"/>
      <c r="C208" s="57"/>
      <c r="D208" s="57"/>
      <c r="E208" s="61">
        <v>4552</v>
      </c>
      <c r="F208" s="61"/>
      <c r="G208" s="33">
        <v>515105</v>
      </c>
      <c r="H208" s="33" t="s">
        <v>113</v>
      </c>
      <c r="I208" s="33"/>
      <c r="J208" s="28">
        <f t="shared" si="38"/>
        <v>550.80133333333333</v>
      </c>
      <c r="K208" s="57"/>
      <c r="L208" s="57"/>
      <c r="M208" s="57"/>
      <c r="N208" s="19" t="str">
        <f t="shared" si="36"/>
        <v/>
      </c>
      <c r="O208" s="16">
        <f t="shared" si="39"/>
        <v>0</v>
      </c>
      <c r="P208" s="16">
        <f t="shared" si="37"/>
        <v>550.80133333333333</v>
      </c>
    </row>
    <row r="209" spans="1:17" ht="18" customHeight="1" x14ac:dyDescent="0.25">
      <c r="A209" s="59" t="s">
        <v>129</v>
      </c>
      <c r="B209" s="59"/>
      <c r="C209" s="59"/>
      <c r="D209" s="59"/>
      <c r="E209" s="59"/>
      <c r="F209" s="59"/>
      <c r="G209" s="59"/>
      <c r="H209" s="59"/>
      <c r="I209" s="59"/>
      <c r="J209" s="18">
        <f>SUM(J199:J208)</f>
        <v>4131.01</v>
      </c>
      <c r="K209" s="54" t="b">
        <f>M194&gt;=J209</f>
        <v>1</v>
      </c>
      <c r="L209" s="55"/>
      <c r="M209" s="56"/>
      <c r="O209" s="15">
        <f>SUM(O199:O208)</f>
        <v>826.20200000000011</v>
      </c>
      <c r="P209" s="15">
        <f>SUM(P199:P208)</f>
        <v>3304.808</v>
      </c>
      <c r="Q209" s="15">
        <f>O209+P209</f>
        <v>4131.01</v>
      </c>
    </row>
    <row r="210" spans="1:17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1"/>
      <c r="L210" s="1"/>
      <c r="M210" s="1"/>
    </row>
    <row r="211" spans="1:17" ht="18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1"/>
      <c r="L211" s="1"/>
      <c r="M211" s="1"/>
    </row>
    <row r="212" spans="1:17" ht="18" customHeight="1" x14ac:dyDescent="0.25">
      <c r="A212" s="73" t="s">
        <v>123</v>
      </c>
      <c r="B212" s="73"/>
      <c r="C212" s="73"/>
      <c r="D212" s="73"/>
      <c r="E212" s="77" t="s">
        <v>130</v>
      </c>
      <c r="F212" s="77"/>
      <c r="G212" s="77"/>
      <c r="H212" s="78"/>
      <c r="I212" s="81" t="s">
        <v>126</v>
      </c>
      <c r="J212" s="81" t="s">
        <v>124</v>
      </c>
      <c r="K212" s="81"/>
      <c r="L212" s="81"/>
      <c r="M212" s="40">
        <v>4590.01</v>
      </c>
    </row>
    <row r="213" spans="1:17" ht="18" customHeight="1" x14ac:dyDescent="0.25">
      <c r="A213" s="73"/>
      <c r="B213" s="73"/>
      <c r="C213" s="73"/>
      <c r="D213" s="73"/>
      <c r="E213" s="79"/>
      <c r="F213" s="79"/>
      <c r="G213" s="79"/>
      <c r="H213" s="80"/>
      <c r="I213" s="82" t="s">
        <v>127</v>
      </c>
      <c r="J213" s="83"/>
      <c r="K213" s="83"/>
      <c r="L213" s="83"/>
      <c r="M213" s="5">
        <f>M212*50%</f>
        <v>2295.0050000000001</v>
      </c>
    </row>
    <row r="214" spans="1:17" ht="18" customHeight="1" x14ac:dyDescent="0.25">
      <c r="A214" s="65" t="s">
        <v>169</v>
      </c>
      <c r="B214" s="66"/>
      <c r="C214" s="66"/>
      <c r="D214" s="66"/>
      <c r="E214" s="66"/>
      <c r="F214" s="66"/>
      <c r="G214" s="66"/>
      <c r="H214" s="67"/>
      <c r="I214" s="65" t="s">
        <v>170</v>
      </c>
      <c r="J214" s="66"/>
      <c r="K214" s="66"/>
      <c r="L214" s="66"/>
      <c r="M214" s="67"/>
    </row>
    <row r="215" spans="1:17" ht="18" customHeight="1" x14ac:dyDescent="0.25">
      <c r="A215" s="68" t="s">
        <v>171</v>
      </c>
      <c r="B215" s="68"/>
      <c r="C215" s="68"/>
      <c r="D215" s="68"/>
      <c r="E215" s="69"/>
      <c r="F215" s="70" t="s">
        <v>172</v>
      </c>
      <c r="G215" s="70"/>
      <c r="H215" s="68"/>
      <c r="I215" s="68"/>
      <c r="J215" s="68"/>
      <c r="K215" s="68"/>
      <c r="L215" s="68"/>
      <c r="M215" s="68"/>
    </row>
    <row r="216" spans="1:17" ht="18" customHeight="1" x14ac:dyDescent="0.25">
      <c r="A216" s="73" t="s">
        <v>5</v>
      </c>
      <c r="B216" s="73"/>
      <c r="C216" s="73"/>
      <c r="D216" s="73"/>
      <c r="E216" s="73" t="s">
        <v>85</v>
      </c>
      <c r="F216" s="73"/>
      <c r="G216" s="75" t="s">
        <v>6</v>
      </c>
      <c r="H216" s="74" t="s">
        <v>7</v>
      </c>
      <c r="I216" s="74"/>
      <c r="J216" s="119" t="s">
        <v>122</v>
      </c>
      <c r="K216" s="73" t="s">
        <v>9</v>
      </c>
      <c r="L216" s="73"/>
      <c r="M216" s="73"/>
      <c r="O216" s="19" t="s">
        <v>178</v>
      </c>
      <c r="P216" s="21">
        <f>COUNTIF(H218:H228,"x")-P217</f>
        <v>8</v>
      </c>
    </row>
    <row r="217" spans="1:17" ht="18" customHeight="1" x14ac:dyDescent="0.25">
      <c r="A217" s="73"/>
      <c r="B217" s="73"/>
      <c r="C217" s="73"/>
      <c r="D217" s="73"/>
      <c r="E217" s="73"/>
      <c r="F217" s="73"/>
      <c r="G217" s="76"/>
      <c r="H217" s="14" t="s">
        <v>8</v>
      </c>
      <c r="I217" s="14" t="s">
        <v>128</v>
      </c>
      <c r="J217" s="120"/>
      <c r="K217" s="73"/>
      <c r="L217" s="73"/>
      <c r="M217" s="73"/>
      <c r="O217" s="23" t="s">
        <v>179</v>
      </c>
      <c r="P217" s="24">
        <f>COUNTIF(O218:O228,"&gt;0")</f>
        <v>1</v>
      </c>
    </row>
    <row r="218" spans="1:17" ht="18" customHeight="1" x14ac:dyDescent="0.25">
      <c r="A218" s="60" t="s">
        <v>83</v>
      </c>
      <c r="B218" s="60"/>
      <c r="C218" s="60"/>
      <c r="D218" s="60"/>
      <c r="E218" s="61">
        <v>4526</v>
      </c>
      <c r="F218" s="61"/>
      <c r="G218" s="33">
        <v>223565</v>
      </c>
      <c r="H218" s="33" t="s">
        <v>113</v>
      </c>
      <c r="I218" s="33"/>
      <c r="J218" s="37">
        <f t="shared" ref="J218:J228" si="40">IF(O218&gt;0,O218,P218)</f>
        <v>459.00100000000003</v>
      </c>
      <c r="K218" s="57"/>
      <c r="L218" s="57"/>
      <c r="M218" s="57"/>
      <c r="N218" s="19" t="str">
        <f t="shared" ref="N218:N228" si="41">IF(H218&gt;0,IF(I218&gt;0,"Erro",""),"")</f>
        <v/>
      </c>
      <c r="O218" s="16">
        <f>IF(H218="X",(IF(RIGHT(A218,1)="*",M$213*0.2,0)),0)</f>
        <v>459.00100000000003</v>
      </c>
      <c r="P218" s="16">
        <f>IF(H218="X",IF(O218&gt;0,0,(M$213-O$229)/P$216),0)</f>
        <v>0</v>
      </c>
    </row>
    <row r="219" spans="1:17" ht="18" customHeight="1" x14ac:dyDescent="0.25">
      <c r="A219" s="57" t="s">
        <v>84</v>
      </c>
      <c r="B219" s="57"/>
      <c r="C219" s="57"/>
      <c r="D219" s="57"/>
      <c r="E219" s="61"/>
      <c r="F219" s="61"/>
      <c r="G219" s="33">
        <v>225142</v>
      </c>
      <c r="H219" s="33"/>
      <c r="I219" s="33" t="s">
        <v>113</v>
      </c>
      <c r="J219" s="37">
        <f t="shared" si="40"/>
        <v>0</v>
      </c>
      <c r="K219" s="57" t="s">
        <v>58</v>
      </c>
      <c r="L219" s="57"/>
      <c r="M219" s="57"/>
      <c r="N219" s="19" t="str">
        <f t="shared" si="41"/>
        <v/>
      </c>
      <c r="O219" s="16">
        <f t="shared" ref="O219:O228" si="42">IF(H219="X",(IF(RIGHT(A219,1)="*",M$213*0.2,0)),0)</f>
        <v>0</v>
      </c>
      <c r="P219" s="16">
        <f t="shared" ref="P219:P228" si="43">IF(H219="X",IF(O219&gt;0,0,(M$213-O$229)/P$216),0)</f>
        <v>0</v>
      </c>
    </row>
    <row r="220" spans="1:17" ht="18" customHeight="1" x14ac:dyDescent="0.25">
      <c r="A220" s="57" t="s">
        <v>87</v>
      </c>
      <c r="B220" s="57"/>
      <c r="C220" s="57"/>
      <c r="D220" s="57"/>
      <c r="E220" s="61">
        <v>4536</v>
      </c>
      <c r="F220" s="61"/>
      <c r="G220" s="33">
        <v>322245</v>
      </c>
      <c r="H220" s="33" t="s">
        <v>113</v>
      </c>
      <c r="I220" s="33"/>
      <c r="J220" s="37">
        <f t="shared" si="40"/>
        <v>229.50050000000002</v>
      </c>
      <c r="K220" s="57"/>
      <c r="L220" s="57"/>
      <c r="M220" s="57"/>
      <c r="N220" s="19" t="str">
        <f t="shared" si="41"/>
        <v/>
      </c>
      <c r="O220" s="16">
        <f t="shared" si="42"/>
        <v>0</v>
      </c>
      <c r="P220" s="16">
        <f t="shared" si="43"/>
        <v>229.50050000000002</v>
      </c>
    </row>
    <row r="221" spans="1:17" ht="18" customHeight="1" x14ac:dyDescent="0.25">
      <c r="A221" s="57" t="s">
        <v>88</v>
      </c>
      <c r="B221" s="57"/>
      <c r="C221" s="57"/>
      <c r="D221" s="57"/>
      <c r="E221" s="61">
        <v>4528</v>
      </c>
      <c r="F221" s="61"/>
      <c r="G221" s="33">
        <v>322245</v>
      </c>
      <c r="H221" s="33" t="s">
        <v>113</v>
      </c>
      <c r="I221" s="33"/>
      <c r="J221" s="37">
        <f t="shared" si="40"/>
        <v>229.50050000000002</v>
      </c>
      <c r="K221" s="57"/>
      <c r="L221" s="57"/>
      <c r="M221" s="57"/>
      <c r="N221" s="19" t="str">
        <f t="shared" si="41"/>
        <v/>
      </c>
      <c r="O221" s="16">
        <f t="shared" si="42"/>
        <v>0</v>
      </c>
      <c r="P221" s="16">
        <f t="shared" si="43"/>
        <v>229.50050000000002</v>
      </c>
    </row>
    <row r="222" spans="1:17" ht="18" customHeight="1" x14ac:dyDescent="0.25">
      <c r="A222" s="57" t="s">
        <v>89</v>
      </c>
      <c r="B222" s="57"/>
      <c r="C222" s="57"/>
      <c r="D222" s="57"/>
      <c r="E222" s="61">
        <v>4555</v>
      </c>
      <c r="F222" s="61"/>
      <c r="G222" s="33">
        <v>515105</v>
      </c>
      <c r="H222" s="33" t="s">
        <v>113</v>
      </c>
      <c r="I222" s="33"/>
      <c r="J222" s="37">
        <f t="shared" si="40"/>
        <v>229.50050000000002</v>
      </c>
      <c r="K222" s="57"/>
      <c r="L222" s="57"/>
      <c r="M222" s="57"/>
      <c r="N222" s="19" t="str">
        <f t="shared" si="41"/>
        <v/>
      </c>
      <c r="O222" s="16">
        <f t="shared" si="42"/>
        <v>0</v>
      </c>
      <c r="P222" s="16">
        <f t="shared" si="43"/>
        <v>229.50050000000002</v>
      </c>
    </row>
    <row r="223" spans="1:17" ht="18" customHeight="1" x14ac:dyDescent="0.25">
      <c r="A223" s="57" t="s">
        <v>90</v>
      </c>
      <c r="B223" s="57"/>
      <c r="C223" s="57"/>
      <c r="D223" s="57"/>
      <c r="E223" s="61">
        <v>4678</v>
      </c>
      <c r="F223" s="61"/>
      <c r="G223" s="33">
        <v>515105</v>
      </c>
      <c r="H223" s="33" t="s">
        <v>113</v>
      </c>
      <c r="I223" s="33"/>
      <c r="J223" s="37">
        <f t="shared" si="40"/>
        <v>229.50050000000002</v>
      </c>
      <c r="K223" s="57"/>
      <c r="L223" s="57"/>
      <c r="M223" s="57"/>
      <c r="N223" s="19" t="str">
        <f t="shared" si="41"/>
        <v/>
      </c>
      <c r="O223" s="16">
        <f t="shared" si="42"/>
        <v>0</v>
      </c>
      <c r="P223" s="16">
        <f t="shared" si="43"/>
        <v>229.50050000000002</v>
      </c>
    </row>
    <row r="224" spans="1:17" ht="18" customHeight="1" x14ac:dyDescent="0.25">
      <c r="A224" s="57" t="s">
        <v>91</v>
      </c>
      <c r="B224" s="57"/>
      <c r="C224" s="57"/>
      <c r="D224" s="57"/>
      <c r="E224" s="61">
        <v>4680</v>
      </c>
      <c r="F224" s="61"/>
      <c r="G224" s="33">
        <v>515105</v>
      </c>
      <c r="H224" s="33" t="s">
        <v>113</v>
      </c>
      <c r="I224" s="33"/>
      <c r="J224" s="37">
        <f t="shared" si="40"/>
        <v>229.50050000000002</v>
      </c>
      <c r="K224" s="57"/>
      <c r="L224" s="57"/>
      <c r="M224" s="57"/>
      <c r="N224" s="19" t="str">
        <f t="shared" si="41"/>
        <v/>
      </c>
      <c r="O224" s="16">
        <f t="shared" si="42"/>
        <v>0</v>
      </c>
      <c r="P224" s="16">
        <f t="shared" si="43"/>
        <v>229.50050000000002</v>
      </c>
    </row>
    <row r="225" spans="1:17" ht="18" customHeight="1" x14ac:dyDescent="0.25">
      <c r="A225" s="57" t="s">
        <v>92</v>
      </c>
      <c r="B225" s="57"/>
      <c r="C225" s="57"/>
      <c r="D225" s="57"/>
      <c r="E225" s="61">
        <v>4097</v>
      </c>
      <c r="F225" s="61"/>
      <c r="G225" s="33">
        <v>515105</v>
      </c>
      <c r="H225" s="33" t="s">
        <v>113</v>
      </c>
      <c r="I225" s="33"/>
      <c r="J225" s="37">
        <f t="shared" si="40"/>
        <v>229.50050000000002</v>
      </c>
      <c r="K225" s="57"/>
      <c r="L225" s="57"/>
      <c r="M225" s="57"/>
      <c r="N225" s="19" t="str">
        <f t="shared" si="41"/>
        <v/>
      </c>
      <c r="O225" s="16">
        <f t="shared" si="42"/>
        <v>0</v>
      </c>
      <c r="P225" s="16">
        <f t="shared" si="43"/>
        <v>229.50050000000002</v>
      </c>
    </row>
    <row r="226" spans="1:17" ht="18" customHeight="1" x14ac:dyDescent="0.25">
      <c r="A226" s="49" t="s">
        <v>93</v>
      </c>
      <c r="B226" s="50"/>
      <c r="C226" s="50"/>
      <c r="D226" s="51"/>
      <c r="E226" s="52">
        <v>4095</v>
      </c>
      <c r="F226" s="53"/>
      <c r="G226" s="33">
        <v>515105</v>
      </c>
      <c r="H226" s="33" t="s">
        <v>113</v>
      </c>
      <c r="I226" s="33"/>
      <c r="J226" s="37">
        <f t="shared" si="40"/>
        <v>229.50050000000002</v>
      </c>
      <c r="K226" s="49"/>
      <c r="L226" s="50"/>
      <c r="M226" s="51"/>
      <c r="N226" s="19" t="str">
        <f t="shared" si="41"/>
        <v/>
      </c>
      <c r="O226" s="16">
        <f t="shared" si="42"/>
        <v>0</v>
      </c>
      <c r="P226" s="16">
        <f t="shared" si="43"/>
        <v>229.50050000000002</v>
      </c>
    </row>
    <row r="227" spans="1:17" ht="18" customHeight="1" x14ac:dyDescent="0.25">
      <c r="A227" s="49" t="s">
        <v>94</v>
      </c>
      <c r="B227" s="50"/>
      <c r="C227" s="50"/>
      <c r="D227" s="51"/>
      <c r="E227" s="52">
        <v>4098</v>
      </c>
      <c r="F227" s="53"/>
      <c r="G227" s="33">
        <v>515105</v>
      </c>
      <c r="H227" s="33" t="s">
        <v>113</v>
      </c>
      <c r="I227" s="33"/>
      <c r="J227" s="37">
        <f t="shared" si="40"/>
        <v>229.50050000000002</v>
      </c>
      <c r="K227" s="49"/>
      <c r="L227" s="50"/>
      <c r="M227" s="51"/>
      <c r="N227" s="19" t="str">
        <f t="shared" si="41"/>
        <v/>
      </c>
      <c r="O227" s="16">
        <f t="shared" si="42"/>
        <v>0</v>
      </c>
      <c r="P227" s="16">
        <f t="shared" si="43"/>
        <v>229.50050000000002</v>
      </c>
    </row>
    <row r="228" spans="1:17" ht="18" customHeight="1" x14ac:dyDescent="0.25">
      <c r="A228" s="57" t="s">
        <v>95</v>
      </c>
      <c r="B228" s="57"/>
      <c r="C228" s="57"/>
      <c r="D228" s="57"/>
      <c r="E228" s="61">
        <v>4310</v>
      </c>
      <c r="F228" s="61"/>
      <c r="G228" s="33">
        <v>515105</v>
      </c>
      <c r="H228" s="33"/>
      <c r="I228" s="33" t="s">
        <v>113</v>
      </c>
      <c r="J228" s="37">
        <f t="shared" si="40"/>
        <v>0</v>
      </c>
      <c r="K228" s="57" t="s">
        <v>200</v>
      </c>
      <c r="L228" s="57"/>
      <c r="M228" s="57"/>
      <c r="N228" s="19" t="str">
        <f t="shared" si="41"/>
        <v/>
      </c>
      <c r="O228" s="16">
        <f t="shared" si="42"/>
        <v>0</v>
      </c>
      <c r="P228" s="16">
        <f t="shared" si="43"/>
        <v>0</v>
      </c>
    </row>
    <row r="229" spans="1:17" ht="18" customHeight="1" x14ac:dyDescent="0.25">
      <c r="A229" s="59" t="s">
        <v>129</v>
      </c>
      <c r="B229" s="59"/>
      <c r="C229" s="59"/>
      <c r="D229" s="59"/>
      <c r="E229" s="59"/>
      <c r="F229" s="59"/>
      <c r="G229" s="59"/>
      <c r="H229" s="59"/>
      <c r="I229" s="59"/>
      <c r="J229" s="18">
        <f>SUM(J218:J228)</f>
        <v>2295.0050000000006</v>
      </c>
      <c r="K229" s="54" t="b">
        <f>M213&gt;=J229</f>
        <v>1</v>
      </c>
      <c r="L229" s="55"/>
      <c r="M229" s="56"/>
      <c r="O229" s="15">
        <f>SUM(O218:O228)</f>
        <v>459.00100000000003</v>
      </c>
      <c r="P229" s="15">
        <f>SUM(P218:P228)</f>
        <v>1836.0040000000004</v>
      </c>
      <c r="Q229" s="15">
        <f>SUM(O229:P229)</f>
        <v>2295.0050000000006</v>
      </c>
    </row>
    <row r="230" spans="1:17" ht="18" customHeight="1" x14ac:dyDescent="0.25">
      <c r="A230" s="85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7" ht="18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1"/>
      <c r="L231" s="1"/>
      <c r="M231" s="1"/>
    </row>
    <row r="232" spans="1:17" ht="18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1"/>
      <c r="L232" s="1"/>
      <c r="M232" s="1"/>
    </row>
    <row r="233" spans="1:17" ht="18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1"/>
      <c r="L233" s="1"/>
      <c r="M233" s="1"/>
    </row>
    <row r="234" spans="1:17" ht="18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1"/>
      <c r="L234" s="1"/>
      <c r="M234" s="1"/>
    </row>
    <row r="235" spans="1:17" ht="18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1"/>
      <c r="L235" s="1"/>
      <c r="M235" s="1"/>
    </row>
    <row r="236" spans="1:17" ht="18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1"/>
      <c r="L236" s="1"/>
      <c r="M236" s="1"/>
    </row>
    <row r="237" spans="1:17" ht="18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1"/>
      <c r="L237" s="1"/>
      <c r="M237" s="1"/>
    </row>
    <row r="238" spans="1:17" ht="18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1"/>
      <c r="L238" s="1"/>
      <c r="M238" s="1"/>
    </row>
    <row r="239" spans="1:17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1"/>
      <c r="L239" s="1"/>
      <c r="M239" s="1"/>
    </row>
    <row r="240" spans="1:17" ht="18" customHeight="1" x14ac:dyDescent="0.25">
      <c r="A240" s="73" t="s">
        <v>123</v>
      </c>
      <c r="B240" s="73"/>
      <c r="C240" s="73"/>
      <c r="D240" s="73"/>
      <c r="E240" s="77" t="s">
        <v>130</v>
      </c>
      <c r="F240" s="77"/>
      <c r="G240" s="77"/>
      <c r="H240" s="78"/>
      <c r="I240" s="81" t="s">
        <v>126</v>
      </c>
      <c r="J240" s="81" t="s">
        <v>124</v>
      </c>
      <c r="K240" s="81"/>
      <c r="L240" s="81"/>
      <c r="M240" s="40">
        <v>4590.01</v>
      </c>
    </row>
    <row r="241" spans="1:17" ht="18" customHeight="1" x14ac:dyDescent="0.25">
      <c r="A241" s="73"/>
      <c r="B241" s="73"/>
      <c r="C241" s="73"/>
      <c r="D241" s="73"/>
      <c r="E241" s="79"/>
      <c r="F241" s="79"/>
      <c r="G241" s="79"/>
      <c r="H241" s="80"/>
      <c r="I241" s="82" t="s">
        <v>127</v>
      </c>
      <c r="J241" s="83"/>
      <c r="K241" s="83"/>
      <c r="L241" s="83"/>
      <c r="M241" s="5">
        <f>M240*50%</f>
        <v>2295.0050000000001</v>
      </c>
    </row>
    <row r="242" spans="1:17" ht="18" customHeight="1" x14ac:dyDescent="0.25">
      <c r="A242" s="65" t="s">
        <v>173</v>
      </c>
      <c r="B242" s="66"/>
      <c r="C242" s="66"/>
      <c r="D242" s="66"/>
      <c r="E242" s="66"/>
      <c r="F242" s="66"/>
      <c r="G242" s="66"/>
      <c r="H242" s="67"/>
      <c r="I242" s="65" t="s">
        <v>174</v>
      </c>
      <c r="J242" s="66"/>
      <c r="K242" s="66"/>
      <c r="L242" s="66"/>
      <c r="M242" s="67"/>
    </row>
    <row r="243" spans="1:17" ht="18" customHeight="1" x14ac:dyDescent="0.25">
      <c r="A243" s="68" t="s">
        <v>175</v>
      </c>
      <c r="B243" s="68"/>
      <c r="C243" s="68"/>
      <c r="D243" s="68"/>
      <c r="E243" s="69"/>
      <c r="F243" s="70" t="s">
        <v>176</v>
      </c>
      <c r="G243" s="70"/>
      <c r="H243" s="68"/>
      <c r="I243" s="68"/>
      <c r="J243" s="68"/>
      <c r="K243" s="68"/>
      <c r="L243" s="68"/>
      <c r="M243" s="68"/>
    </row>
    <row r="244" spans="1:17" ht="18" customHeight="1" x14ac:dyDescent="0.25">
      <c r="A244" s="59" t="s">
        <v>5</v>
      </c>
      <c r="B244" s="59"/>
      <c r="C244" s="59"/>
      <c r="D244" s="59"/>
      <c r="E244" s="59" t="s">
        <v>85</v>
      </c>
      <c r="F244" s="59"/>
      <c r="G244" s="71" t="s">
        <v>6</v>
      </c>
      <c r="H244" s="58" t="s">
        <v>7</v>
      </c>
      <c r="I244" s="58"/>
      <c r="J244" s="92" t="s">
        <v>122</v>
      </c>
      <c r="K244" s="59" t="s">
        <v>9</v>
      </c>
      <c r="L244" s="59"/>
      <c r="M244" s="59"/>
      <c r="N244" s="19"/>
      <c r="O244" s="19" t="s">
        <v>178</v>
      </c>
      <c r="P244" s="21">
        <f>COUNTIF(H246:H251,"x")-P245</f>
        <v>2</v>
      </c>
      <c r="Q244" s="19"/>
    </row>
    <row r="245" spans="1:17" ht="18" customHeight="1" x14ac:dyDescent="0.25">
      <c r="A245" s="59"/>
      <c r="B245" s="59"/>
      <c r="C245" s="59"/>
      <c r="D245" s="59"/>
      <c r="E245" s="59"/>
      <c r="F245" s="59"/>
      <c r="G245" s="72"/>
      <c r="H245" s="27" t="s">
        <v>8</v>
      </c>
      <c r="I245" s="27" t="s">
        <v>128</v>
      </c>
      <c r="J245" s="93"/>
      <c r="K245" s="59"/>
      <c r="L245" s="59"/>
      <c r="M245" s="59"/>
      <c r="N245" s="19"/>
      <c r="O245" s="23" t="s">
        <v>179</v>
      </c>
      <c r="P245" s="24">
        <f>COUNTIF(O246:O251,"&gt;0")</f>
        <v>1</v>
      </c>
      <c r="Q245" s="19"/>
    </row>
    <row r="246" spans="1:17" ht="18" customHeight="1" x14ac:dyDescent="0.25">
      <c r="A246" s="60" t="s">
        <v>96</v>
      </c>
      <c r="B246" s="60"/>
      <c r="C246" s="60"/>
      <c r="D246" s="60"/>
      <c r="E246" s="61">
        <v>3755</v>
      </c>
      <c r="F246" s="61"/>
      <c r="G246" s="33">
        <v>223565</v>
      </c>
      <c r="H246" s="33" t="s">
        <v>113</v>
      </c>
      <c r="I246" s="33"/>
      <c r="J246" s="37">
        <f t="shared" ref="J246:J251" si="44">IF(O246&gt;0,O246,P246)</f>
        <v>459.00100000000003</v>
      </c>
      <c r="K246" s="57"/>
      <c r="L246" s="57"/>
      <c r="M246" s="57"/>
      <c r="N246" s="19" t="str">
        <f t="shared" ref="N246:N251" si="45">IF(H246&gt;0,IF(I246&gt;0,"Erro",""),"")</f>
        <v/>
      </c>
      <c r="O246" s="16">
        <f>IF(H246="X",(IF(RIGHT(A246,1)="*",M$213*0.2,0)),0)</f>
        <v>459.00100000000003</v>
      </c>
      <c r="P246" s="16">
        <f>IF(H246="X",IF(O246&gt;0,0,(M$241-O$252)/P$244),0)</f>
        <v>0</v>
      </c>
      <c r="Q246" s="19"/>
    </row>
    <row r="247" spans="1:17" ht="18" customHeight="1" x14ac:dyDescent="0.25">
      <c r="A247" s="57" t="s">
        <v>97</v>
      </c>
      <c r="B247" s="57"/>
      <c r="C247" s="57"/>
      <c r="D247" s="57"/>
      <c r="E247" s="61">
        <v>4666</v>
      </c>
      <c r="F247" s="61"/>
      <c r="G247" s="33">
        <v>225142</v>
      </c>
      <c r="H247" s="33" t="s">
        <v>113</v>
      </c>
      <c r="I247" s="33"/>
      <c r="J247" s="37">
        <f t="shared" si="44"/>
        <v>918.00200000000007</v>
      </c>
      <c r="K247" s="57"/>
      <c r="L247" s="57"/>
      <c r="M247" s="57"/>
      <c r="N247" s="19" t="str">
        <f t="shared" si="45"/>
        <v/>
      </c>
      <c r="O247" s="16">
        <f t="shared" ref="O247:O251" si="46">IF(H247="X",(IF(RIGHT(A247,1)="*",M$213*0.2,0)),0)</f>
        <v>0</v>
      </c>
      <c r="P247" s="16">
        <f t="shared" ref="P247:P251" si="47">IF(H247="X",IF(O247&gt;0,0,(M$241-O$252)/P$244),0)</f>
        <v>918.00200000000007</v>
      </c>
      <c r="Q247" s="19"/>
    </row>
    <row r="248" spans="1:17" ht="18" customHeight="1" x14ac:dyDescent="0.25">
      <c r="A248" s="57" t="s">
        <v>98</v>
      </c>
      <c r="B248" s="57"/>
      <c r="C248" s="57"/>
      <c r="D248" s="57"/>
      <c r="E248" s="61">
        <v>4531</v>
      </c>
      <c r="F248" s="61"/>
      <c r="G248" s="33">
        <v>322245</v>
      </c>
      <c r="H248" s="33" t="s">
        <v>113</v>
      </c>
      <c r="I248" s="33"/>
      <c r="J248" s="37">
        <f t="shared" si="44"/>
        <v>918.00200000000007</v>
      </c>
      <c r="K248" s="57"/>
      <c r="L248" s="57"/>
      <c r="M248" s="57"/>
      <c r="N248" s="19" t="str">
        <f t="shared" si="45"/>
        <v/>
      </c>
      <c r="O248" s="16">
        <f t="shared" si="46"/>
        <v>0</v>
      </c>
      <c r="P248" s="16">
        <f t="shared" si="47"/>
        <v>918.00200000000007</v>
      </c>
      <c r="Q248" s="19"/>
    </row>
    <row r="249" spans="1:17" ht="18" customHeight="1" x14ac:dyDescent="0.25">
      <c r="A249" s="57" t="s">
        <v>99</v>
      </c>
      <c r="B249" s="57"/>
      <c r="C249" s="57"/>
      <c r="D249" s="57"/>
      <c r="E249" s="61">
        <v>916</v>
      </c>
      <c r="F249" s="61"/>
      <c r="G249" s="33">
        <v>322245</v>
      </c>
      <c r="H249" s="33"/>
      <c r="I249" s="33" t="s">
        <v>113</v>
      </c>
      <c r="J249" s="37">
        <f t="shared" si="44"/>
        <v>0</v>
      </c>
      <c r="K249" s="57" t="s">
        <v>201</v>
      </c>
      <c r="L249" s="57"/>
      <c r="M249" s="57"/>
      <c r="N249" s="19" t="str">
        <f t="shared" si="45"/>
        <v/>
      </c>
      <c r="O249" s="16">
        <f t="shared" si="46"/>
        <v>0</v>
      </c>
      <c r="P249" s="16">
        <f t="shared" si="47"/>
        <v>0</v>
      </c>
      <c r="Q249" s="19"/>
    </row>
    <row r="250" spans="1:17" ht="18" customHeight="1" x14ac:dyDescent="0.25">
      <c r="A250" s="57" t="s">
        <v>100</v>
      </c>
      <c r="B250" s="57"/>
      <c r="C250" s="57"/>
      <c r="D250" s="57"/>
      <c r="E250" s="61">
        <v>4088</v>
      </c>
      <c r="F250" s="61"/>
      <c r="G250" s="33">
        <v>515105</v>
      </c>
      <c r="H250" s="33"/>
      <c r="I250" s="33" t="s">
        <v>113</v>
      </c>
      <c r="J250" s="37">
        <f t="shared" si="44"/>
        <v>0</v>
      </c>
      <c r="K250" s="57" t="s">
        <v>202</v>
      </c>
      <c r="L250" s="57"/>
      <c r="M250" s="57"/>
      <c r="N250" s="19" t="str">
        <f t="shared" si="45"/>
        <v/>
      </c>
      <c r="O250" s="16">
        <f t="shared" si="46"/>
        <v>0</v>
      </c>
      <c r="P250" s="16">
        <f t="shared" si="47"/>
        <v>0</v>
      </c>
      <c r="Q250" s="19"/>
    </row>
    <row r="251" spans="1:17" ht="18" customHeight="1" x14ac:dyDescent="0.25">
      <c r="A251" s="57" t="s">
        <v>101</v>
      </c>
      <c r="B251" s="57"/>
      <c r="C251" s="57"/>
      <c r="D251" s="57"/>
      <c r="E251" s="61">
        <v>4106</v>
      </c>
      <c r="F251" s="61"/>
      <c r="G251" s="33">
        <v>515105</v>
      </c>
      <c r="H251" s="33"/>
      <c r="I251" s="33" t="s">
        <v>113</v>
      </c>
      <c r="J251" s="37">
        <f t="shared" si="44"/>
        <v>0</v>
      </c>
      <c r="K251" s="57" t="s">
        <v>203</v>
      </c>
      <c r="L251" s="57"/>
      <c r="M251" s="57"/>
      <c r="N251" s="19" t="str">
        <f t="shared" si="45"/>
        <v/>
      </c>
      <c r="O251" s="16">
        <f t="shared" si="46"/>
        <v>0</v>
      </c>
      <c r="P251" s="16">
        <f t="shared" si="47"/>
        <v>0</v>
      </c>
      <c r="Q251" s="19"/>
    </row>
    <row r="252" spans="1:17" x14ac:dyDescent="0.25">
      <c r="A252" s="59" t="s">
        <v>129</v>
      </c>
      <c r="B252" s="59"/>
      <c r="C252" s="59"/>
      <c r="D252" s="59"/>
      <c r="E252" s="59"/>
      <c r="F252" s="59"/>
      <c r="G252" s="59"/>
      <c r="H252" s="59"/>
      <c r="I252" s="59"/>
      <c r="J252" s="18">
        <f>SUM(J245:J251)</f>
        <v>2295.0050000000001</v>
      </c>
      <c r="K252" s="54" t="b">
        <f>M241&gt;=J252</f>
        <v>1</v>
      </c>
      <c r="L252" s="55"/>
      <c r="M252" s="56"/>
      <c r="N252" s="19"/>
      <c r="O252" s="17">
        <f>SUM(O246:O251)</f>
        <v>459.00100000000003</v>
      </c>
      <c r="P252" s="17">
        <f>SUM(P246:P251)</f>
        <v>1836.0040000000001</v>
      </c>
      <c r="Q252" s="17">
        <f>SUM(O252:P252)</f>
        <v>2295.0050000000001</v>
      </c>
    </row>
    <row r="253" spans="1:17" x14ac:dyDescent="0.25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1"/>
      <c r="L253" s="1"/>
      <c r="M253" s="7"/>
    </row>
    <row r="254" spans="1:17" x14ac:dyDescent="0.25">
      <c r="A254" s="104" t="s">
        <v>116</v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1:17" x14ac:dyDescent="0.25">
      <c r="A255" s="94" t="s">
        <v>119</v>
      </c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1:17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2"/>
    </row>
    <row r="257" spans="1:13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x14ac:dyDescent="0.25">
      <c r="A259" s="48" t="s">
        <v>102</v>
      </c>
      <c r="B259" s="48"/>
      <c r="C259" s="48"/>
      <c r="D259" s="48"/>
      <c r="E259" s="48"/>
      <c r="F259" s="8"/>
      <c r="G259" s="8"/>
      <c r="H259" s="8"/>
      <c r="I259" s="48" t="s">
        <v>103</v>
      </c>
      <c r="J259" s="48"/>
      <c r="K259" s="48"/>
      <c r="L259" s="48"/>
      <c r="M259" s="48"/>
    </row>
    <row r="260" spans="1:13" x14ac:dyDescent="0.25">
      <c r="A260" s="48" t="s">
        <v>104</v>
      </c>
      <c r="B260" s="48"/>
      <c r="C260" s="48"/>
      <c r="D260" s="48"/>
      <c r="E260" s="48"/>
      <c r="F260" s="8"/>
      <c r="G260" s="8"/>
      <c r="H260" s="8"/>
      <c r="I260" s="48" t="s">
        <v>105</v>
      </c>
      <c r="J260" s="48"/>
      <c r="K260" s="48"/>
      <c r="L260" s="48"/>
      <c r="M260" s="48"/>
    </row>
    <row r="261" spans="1:13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 s="8"/>
      <c r="B263" s="8"/>
      <c r="C263" s="8"/>
      <c r="D263" s="48" t="s">
        <v>106</v>
      </c>
      <c r="E263" s="48"/>
      <c r="F263" s="48"/>
      <c r="G263" s="48"/>
      <c r="H263" s="48"/>
      <c r="I263" s="48"/>
      <c r="J263" s="13"/>
      <c r="K263" s="8"/>
      <c r="L263" s="8"/>
      <c r="M263" s="8"/>
    </row>
    <row r="264" spans="1:13" x14ac:dyDescent="0.25">
      <c r="A264" s="8"/>
      <c r="B264" s="8"/>
      <c r="C264" s="8"/>
      <c r="D264" s="48" t="s">
        <v>107</v>
      </c>
      <c r="E264" s="48"/>
      <c r="F264" s="48"/>
      <c r="G264" s="48"/>
      <c r="H264" s="48"/>
      <c r="I264" s="48"/>
      <c r="J264" s="13"/>
      <c r="K264" s="8"/>
      <c r="L264" s="8"/>
      <c r="M264" s="8"/>
    </row>
  </sheetData>
  <sheetProtection formatCells="0" formatColumns="0" formatRows="0" insertColumns="0" insertRows="0" deleteColumns="0" deleteRows="0"/>
  <mergeCells count="513">
    <mergeCell ref="A252:I252"/>
    <mergeCell ref="A229:I229"/>
    <mergeCell ref="K229:M229"/>
    <mergeCell ref="J73:J74"/>
    <mergeCell ref="J100:J101"/>
    <mergeCell ref="J119:J120"/>
    <mergeCell ref="J148:J149"/>
    <mergeCell ref="J169:J170"/>
    <mergeCell ref="J197:J198"/>
    <mergeCell ref="J216:J217"/>
    <mergeCell ref="J244:J245"/>
    <mergeCell ref="A212:D213"/>
    <mergeCell ref="E212:H213"/>
    <mergeCell ref="I212:L212"/>
    <mergeCell ref="I213:L213"/>
    <mergeCell ref="A240:D241"/>
    <mergeCell ref="E240:H241"/>
    <mergeCell ref="I240:L240"/>
    <mergeCell ref="I241:L241"/>
    <mergeCell ref="A84:I84"/>
    <mergeCell ref="K84:M84"/>
    <mergeCell ref="A112:I112"/>
    <mergeCell ref="K112:M112"/>
    <mergeCell ref="A130:I130"/>
    <mergeCell ref="A209:I209"/>
    <mergeCell ref="K209:M209"/>
    <mergeCell ref="A144:D145"/>
    <mergeCell ref="E144:H145"/>
    <mergeCell ref="I144:L144"/>
    <mergeCell ref="I145:L145"/>
    <mergeCell ref="A165:D166"/>
    <mergeCell ref="E165:H166"/>
    <mergeCell ref="I165:L165"/>
    <mergeCell ref="I166:L166"/>
    <mergeCell ref="A193:D194"/>
    <mergeCell ref="E193:H194"/>
    <mergeCell ref="I193:L193"/>
    <mergeCell ref="I194:L194"/>
    <mergeCell ref="A148:D149"/>
    <mergeCell ref="E148:F149"/>
    <mergeCell ref="H148:I148"/>
    <mergeCell ref="K148:M149"/>
    <mergeCell ref="A150:D150"/>
    <mergeCell ref="E150:F150"/>
    <mergeCell ref="K150:M150"/>
    <mergeCell ref="A146:H146"/>
    <mergeCell ref="A180:D180"/>
    <mergeCell ref="E180:F180"/>
    <mergeCell ref="E42:F42"/>
    <mergeCell ref="K42:M42"/>
    <mergeCell ref="A29:E29"/>
    <mergeCell ref="F29:M29"/>
    <mergeCell ref="A30:D31"/>
    <mergeCell ref="E30:F31"/>
    <mergeCell ref="H30:I30"/>
    <mergeCell ref="K30:M31"/>
    <mergeCell ref="I96:L96"/>
    <mergeCell ref="A82:D82"/>
    <mergeCell ref="E82:F82"/>
    <mergeCell ref="K82:M82"/>
    <mergeCell ref="A64:D64"/>
    <mergeCell ref="E64:F64"/>
    <mergeCell ref="K64:M64"/>
    <mergeCell ref="A65:D65"/>
    <mergeCell ref="E65:F65"/>
    <mergeCell ref="K65:M65"/>
    <mergeCell ref="A35:D35"/>
    <mergeCell ref="E35:F35"/>
    <mergeCell ref="K35:M35"/>
    <mergeCell ref="A69:D70"/>
    <mergeCell ref="E69:H70"/>
    <mergeCell ref="I69:L69"/>
    <mergeCell ref="A62:D62"/>
    <mergeCell ref="E62:F62"/>
    <mergeCell ref="K62:M62"/>
    <mergeCell ref="A63:D63"/>
    <mergeCell ref="E63:F63"/>
    <mergeCell ref="K63:M63"/>
    <mergeCell ref="A181:I181"/>
    <mergeCell ref="K181:M181"/>
    <mergeCell ref="A125:D125"/>
    <mergeCell ref="E125:F125"/>
    <mergeCell ref="K125:M125"/>
    <mergeCell ref="K180:M180"/>
    <mergeCell ref="K130:M130"/>
    <mergeCell ref="A162:I162"/>
    <mergeCell ref="K162:M162"/>
    <mergeCell ref="I70:L70"/>
    <mergeCell ref="A66:I66"/>
    <mergeCell ref="K66:M66"/>
    <mergeCell ref="A96:D97"/>
    <mergeCell ref="E96:H97"/>
    <mergeCell ref="A71:H71"/>
    <mergeCell ref="I71:M71"/>
    <mergeCell ref="A72:E72"/>
    <mergeCell ref="F72:M72"/>
    <mergeCell ref="I11:L11"/>
    <mergeCell ref="I12:L12"/>
    <mergeCell ref="A11:D12"/>
    <mergeCell ref="E11:H12"/>
    <mergeCell ref="A23:I23"/>
    <mergeCell ref="A26:D27"/>
    <mergeCell ref="E26:H27"/>
    <mergeCell ref="I26:L26"/>
    <mergeCell ref="I27:L27"/>
    <mergeCell ref="J15:J16"/>
    <mergeCell ref="A17:D17"/>
    <mergeCell ref="E17:F17"/>
    <mergeCell ref="E20:F20"/>
    <mergeCell ref="E21:F21"/>
    <mergeCell ref="A255:M255"/>
    <mergeCell ref="A67:M67"/>
    <mergeCell ref="A85:M85"/>
    <mergeCell ref="A113:M113"/>
    <mergeCell ref="A191:M191"/>
    <mergeCell ref="A230:M230"/>
    <mergeCell ref="D1:M1"/>
    <mergeCell ref="D2:M2"/>
    <mergeCell ref="D3:M3"/>
    <mergeCell ref="D4:M4"/>
    <mergeCell ref="A5:M6"/>
    <mergeCell ref="A1:C4"/>
    <mergeCell ref="K17:M17"/>
    <mergeCell ref="A18:D18"/>
    <mergeCell ref="A19:D19"/>
    <mergeCell ref="A20:D20"/>
    <mergeCell ref="F14:M14"/>
    <mergeCell ref="H15:I15"/>
    <mergeCell ref="K15:M16"/>
    <mergeCell ref="E15:F16"/>
    <mergeCell ref="A15:D16"/>
    <mergeCell ref="A14:E14"/>
    <mergeCell ref="G15:G16"/>
    <mergeCell ref="A254:M254"/>
    <mergeCell ref="A53:D54"/>
    <mergeCell ref="E53:F54"/>
    <mergeCell ref="H53:I53"/>
    <mergeCell ref="K53:M54"/>
    <mergeCell ref="A55:D55"/>
    <mergeCell ref="E55:F55"/>
    <mergeCell ref="K55:M55"/>
    <mergeCell ref="E59:F59"/>
    <mergeCell ref="K59:M59"/>
    <mergeCell ref="A59:D59"/>
    <mergeCell ref="A58:D58"/>
    <mergeCell ref="E58:F58"/>
    <mergeCell ref="K58:M58"/>
    <mergeCell ref="A56:D56"/>
    <mergeCell ref="E56:F56"/>
    <mergeCell ref="K56:M56"/>
    <mergeCell ref="A57:D57"/>
    <mergeCell ref="E57:F57"/>
    <mergeCell ref="K57:M57"/>
    <mergeCell ref="J53:J54"/>
    <mergeCell ref="A60:D60"/>
    <mergeCell ref="E60:F60"/>
    <mergeCell ref="K60:M60"/>
    <mergeCell ref="A61:D61"/>
    <mergeCell ref="E61:F61"/>
    <mergeCell ref="G53:G54"/>
    <mergeCell ref="K61:M61"/>
    <mergeCell ref="K23:M23"/>
    <mergeCell ref="J30:J31"/>
    <mergeCell ref="G30:G31"/>
    <mergeCell ref="E32:F32"/>
    <mergeCell ref="K32:M32"/>
    <mergeCell ref="A33:D33"/>
    <mergeCell ref="E33:F33"/>
    <mergeCell ref="K33:M33"/>
    <mergeCell ref="A39:D39"/>
    <mergeCell ref="E39:F39"/>
    <mergeCell ref="K39:M39"/>
    <mergeCell ref="A40:D40"/>
    <mergeCell ref="E40:F40"/>
    <mergeCell ref="K40:M40"/>
    <mergeCell ref="A37:D37"/>
    <mergeCell ref="E37:F37"/>
    <mergeCell ref="K37:M37"/>
    <mergeCell ref="K36:M36"/>
    <mergeCell ref="A13:H13"/>
    <mergeCell ref="I13:M13"/>
    <mergeCell ref="A28:H28"/>
    <mergeCell ref="I28:M28"/>
    <mergeCell ref="E22:F22"/>
    <mergeCell ref="K18:M18"/>
    <mergeCell ref="K19:M19"/>
    <mergeCell ref="K20:M20"/>
    <mergeCell ref="K21:M21"/>
    <mergeCell ref="K22:M22"/>
    <mergeCell ref="A21:D21"/>
    <mergeCell ref="A22:D22"/>
    <mergeCell ref="E18:F18"/>
    <mergeCell ref="E19:F19"/>
    <mergeCell ref="A32:D32"/>
    <mergeCell ref="A41:D41"/>
    <mergeCell ref="E41:F41"/>
    <mergeCell ref="K41:M41"/>
    <mergeCell ref="A51:H51"/>
    <mergeCell ref="I51:M51"/>
    <mergeCell ref="A52:E52"/>
    <mergeCell ref="F52:M52"/>
    <mergeCell ref="A44:M44"/>
    <mergeCell ref="A43:I43"/>
    <mergeCell ref="K43:M43"/>
    <mergeCell ref="A49:D50"/>
    <mergeCell ref="E49:H50"/>
    <mergeCell ref="I49:L49"/>
    <mergeCell ref="I50:L50"/>
    <mergeCell ref="A42:D42"/>
    <mergeCell ref="A38:D38"/>
    <mergeCell ref="E38:F38"/>
    <mergeCell ref="K38:M38"/>
    <mergeCell ref="A34:D34"/>
    <mergeCell ref="E34:F34"/>
    <mergeCell ref="K34:M34"/>
    <mergeCell ref="A36:D36"/>
    <mergeCell ref="E36:F36"/>
    <mergeCell ref="K73:M74"/>
    <mergeCell ref="A79:D79"/>
    <mergeCell ref="E79:F79"/>
    <mergeCell ref="K79:M79"/>
    <mergeCell ref="A80:D80"/>
    <mergeCell ref="E80:F80"/>
    <mergeCell ref="K80:M80"/>
    <mergeCell ref="A77:D77"/>
    <mergeCell ref="E77:F77"/>
    <mergeCell ref="A78:D78"/>
    <mergeCell ref="E78:F78"/>
    <mergeCell ref="K77:M77"/>
    <mergeCell ref="K78:M78"/>
    <mergeCell ref="G73:G74"/>
    <mergeCell ref="K75:M75"/>
    <mergeCell ref="A76:D76"/>
    <mergeCell ref="E76:F76"/>
    <mergeCell ref="K76:M76"/>
    <mergeCell ref="A73:D74"/>
    <mergeCell ref="E73:F74"/>
    <mergeCell ref="H73:I73"/>
    <mergeCell ref="A75:D75"/>
    <mergeCell ref="E75:F75"/>
    <mergeCell ref="A83:D83"/>
    <mergeCell ref="E83:F83"/>
    <mergeCell ref="K83:M83"/>
    <mergeCell ref="A98:H98"/>
    <mergeCell ref="I98:M98"/>
    <mergeCell ref="A99:E99"/>
    <mergeCell ref="F99:M99"/>
    <mergeCell ref="A81:D81"/>
    <mergeCell ref="E81:F81"/>
    <mergeCell ref="K81:M81"/>
    <mergeCell ref="I97:L97"/>
    <mergeCell ref="A103:D103"/>
    <mergeCell ref="E103:F103"/>
    <mergeCell ref="K103:M103"/>
    <mergeCell ref="A104:D104"/>
    <mergeCell ref="E104:F104"/>
    <mergeCell ref="K104:M104"/>
    <mergeCell ref="A100:D101"/>
    <mergeCell ref="E100:F101"/>
    <mergeCell ref="H100:I100"/>
    <mergeCell ref="K100:M101"/>
    <mergeCell ref="A102:D102"/>
    <mergeCell ref="E102:F102"/>
    <mergeCell ref="K102:M102"/>
    <mergeCell ref="G100:G101"/>
    <mergeCell ref="A107:D107"/>
    <mergeCell ref="E107:F107"/>
    <mergeCell ref="K107:M107"/>
    <mergeCell ref="A108:D108"/>
    <mergeCell ref="E108:F108"/>
    <mergeCell ref="K108:M108"/>
    <mergeCell ref="A105:D105"/>
    <mergeCell ref="E105:F105"/>
    <mergeCell ref="K105:M105"/>
    <mergeCell ref="A106:D106"/>
    <mergeCell ref="E106:F106"/>
    <mergeCell ref="K106:M106"/>
    <mergeCell ref="A117:H117"/>
    <mergeCell ref="I117:M117"/>
    <mergeCell ref="A118:E118"/>
    <mergeCell ref="F118:M118"/>
    <mergeCell ref="A119:D120"/>
    <mergeCell ref="E119:F120"/>
    <mergeCell ref="H119:I119"/>
    <mergeCell ref="K119:M120"/>
    <mergeCell ref="A109:D109"/>
    <mergeCell ref="E109:F109"/>
    <mergeCell ref="K109:M109"/>
    <mergeCell ref="A110:D110"/>
    <mergeCell ref="E110:F110"/>
    <mergeCell ref="K110:M110"/>
    <mergeCell ref="A111:D111"/>
    <mergeCell ref="E111:F111"/>
    <mergeCell ref="K111:M111"/>
    <mergeCell ref="A115:D116"/>
    <mergeCell ref="E115:H116"/>
    <mergeCell ref="I115:L115"/>
    <mergeCell ref="I116:L116"/>
    <mergeCell ref="G119:G120"/>
    <mergeCell ref="A123:D123"/>
    <mergeCell ref="E123:F123"/>
    <mergeCell ref="K123:M123"/>
    <mergeCell ref="A124:D124"/>
    <mergeCell ref="E124:F124"/>
    <mergeCell ref="K124:M124"/>
    <mergeCell ref="A121:D121"/>
    <mergeCell ref="E121:F121"/>
    <mergeCell ref="K121:M121"/>
    <mergeCell ref="A122:D122"/>
    <mergeCell ref="E122:F122"/>
    <mergeCell ref="K122:M122"/>
    <mergeCell ref="A128:D128"/>
    <mergeCell ref="E128:F128"/>
    <mergeCell ref="K128:M128"/>
    <mergeCell ref="A129:D129"/>
    <mergeCell ref="E129:F129"/>
    <mergeCell ref="K129:M129"/>
    <mergeCell ref="A126:D126"/>
    <mergeCell ref="E126:F126"/>
    <mergeCell ref="K126:M126"/>
    <mergeCell ref="A127:D127"/>
    <mergeCell ref="E127:F127"/>
    <mergeCell ref="K127:M127"/>
    <mergeCell ref="I146:M146"/>
    <mergeCell ref="A147:E147"/>
    <mergeCell ref="F147:M147"/>
    <mergeCell ref="A153:D153"/>
    <mergeCell ref="E153:F153"/>
    <mergeCell ref="K153:M153"/>
    <mergeCell ref="A154:D154"/>
    <mergeCell ref="E154:F154"/>
    <mergeCell ref="K154:M154"/>
    <mergeCell ref="A151:D151"/>
    <mergeCell ref="E151:F151"/>
    <mergeCell ref="K151:M151"/>
    <mergeCell ref="A152:D152"/>
    <mergeCell ref="E152:F152"/>
    <mergeCell ref="K152:M152"/>
    <mergeCell ref="G148:G149"/>
    <mergeCell ref="A157:D157"/>
    <mergeCell ref="E157:F157"/>
    <mergeCell ref="K157:M157"/>
    <mergeCell ref="A161:D161"/>
    <mergeCell ref="E161:F161"/>
    <mergeCell ref="K161:M161"/>
    <mergeCell ref="A155:D155"/>
    <mergeCell ref="E155:F155"/>
    <mergeCell ref="K155:M155"/>
    <mergeCell ref="A156:D156"/>
    <mergeCell ref="E156:F156"/>
    <mergeCell ref="K156:M156"/>
    <mergeCell ref="A160:D160"/>
    <mergeCell ref="E160:F160"/>
    <mergeCell ref="K160:M160"/>
    <mergeCell ref="A158:D158"/>
    <mergeCell ref="E158:F158"/>
    <mergeCell ref="A159:D159"/>
    <mergeCell ref="E159:F159"/>
    <mergeCell ref="K158:M158"/>
    <mergeCell ref="K159:M159"/>
    <mergeCell ref="A171:D171"/>
    <mergeCell ref="E171:F171"/>
    <mergeCell ref="K171:M171"/>
    <mergeCell ref="A172:D172"/>
    <mergeCell ref="E172:F172"/>
    <mergeCell ref="K172:M172"/>
    <mergeCell ref="A167:H167"/>
    <mergeCell ref="I167:M167"/>
    <mergeCell ref="A168:E168"/>
    <mergeCell ref="F168:M168"/>
    <mergeCell ref="A169:D170"/>
    <mergeCell ref="E169:F170"/>
    <mergeCell ref="H169:I169"/>
    <mergeCell ref="K169:M170"/>
    <mergeCell ref="G169:G170"/>
    <mergeCell ref="A175:D175"/>
    <mergeCell ref="E175:F175"/>
    <mergeCell ref="K175:M175"/>
    <mergeCell ref="A176:D176"/>
    <mergeCell ref="E176:F176"/>
    <mergeCell ref="K176:M176"/>
    <mergeCell ref="A173:D173"/>
    <mergeCell ref="E173:F173"/>
    <mergeCell ref="K173:M173"/>
    <mergeCell ref="A174:D174"/>
    <mergeCell ref="E174:F174"/>
    <mergeCell ref="K174:M174"/>
    <mergeCell ref="A179:D179"/>
    <mergeCell ref="E179:F179"/>
    <mergeCell ref="K179:M179"/>
    <mergeCell ref="A195:H195"/>
    <mergeCell ref="I195:M195"/>
    <mergeCell ref="A196:E196"/>
    <mergeCell ref="F196:M196"/>
    <mergeCell ref="A177:D177"/>
    <mergeCell ref="E177:F177"/>
    <mergeCell ref="K177:M177"/>
    <mergeCell ref="A178:D178"/>
    <mergeCell ref="E178:F178"/>
    <mergeCell ref="K178:M178"/>
    <mergeCell ref="A201:D201"/>
    <mergeCell ref="E201:F201"/>
    <mergeCell ref="K201:M201"/>
    <mergeCell ref="A197:D198"/>
    <mergeCell ref="E197:F198"/>
    <mergeCell ref="H197:I197"/>
    <mergeCell ref="K197:M198"/>
    <mergeCell ref="A199:D199"/>
    <mergeCell ref="E199:F199"/>
    <mergeCell ref="K199:M199"/>
    <mergeCell ref="G197:G198"/>
    <mergeCell ref="A204:D204"/>
    <mergeCell ref="E204:F204"/>
    <mergeCell ref="K204:M204"/>
    <mergeCell ref="A205:D205"/>
    <mergeCell ref="E205:F205"/>
    <mergeCell ref="K205:M205"/>
    <mergeCell ref="A202:D202"/>
    <mergeCell ref="E202:F202"/>
    <mergeCell ref="K202:M202"/>
    <mergeCell ref="A203:D203"/>
    <mergeCell ref="E203:F203"/>
    <mergeCell ref="K203:M203"/>
    <mergeCell ref="A206:D206"/>
    <mergeCell ref="E206:F206"/>
    <mergeCell ref="K206:M206"/>
    <mergeCell ref="A207:D207"/>
    <mergeCell ref="E207:F207"/>
    <mergeCell ref="K207:M207"/>
    <mergeCell ref="A208:D208"/>
    <mergeCell ref="E208:F208"/>
    <mergeCell ref="K208:M208"/>
    <mergeCell ref="A214:H214"/>
    <mergeCell ref="I214:M214"/>
    <mergeCell ref="A215:E215"/>
    <mergeCell ref="F215:M215"/>
    <mergeCell ref="A216:D217"/>
    <mergeCell ref="E216:F217"/>
    <mergeCell ref="H216:I216"/>
    <mergeCell ref="K216:M217"/>
    <mergeCell ref="G216:G217"/>
    <mergeCell ref="A220:D220"/>
    <mergeCell ref="E220:F220"/>
    <mergeCell ref="K220:M220"/>
    <mergeCell ref="A221:D221"/>
    <mergeCell ref="E221:F221"/>
    <mergeCell ref="K221:M221"/>
    <mergeCell ref="A218:D218"/>
    <mergeCell ref="E218:F218"/>
    <mergeCell ref="K218:M218"/>
    <mergeCell ref="A219:D219"/>
    <mergeCell ref="E219:F219"/>
    <mergeCell ref="K219:M219"/>
    <mergeCell ref="A225:D225"/>
    <mergeCell ref="E225:F225"/>
    <mergeCell ref="K225:M225"/>
    <mergeCell ref="A244:D245"/>
    <mergeCell ref="E244:F245"/>
    <mergeCell ref="A222:D222"/>
    <mergeCell ref="E222:F222"/>
    <mergeCell ref="K222:M222"/>
    <mergeCell ref="A223:D223"/>
    <mergeCell ref="E223:F223"/>
    <mergeCell ref="K223:M223"/>
    <mergeCell ref="A242:H242"/>
    <mergeCell ref="A142:M142"/>
    <mergeCell ref="A163:M163"/>
    <mergeCell ref="A260:E260"/>
    <mergeCell ref="I260:M260"/>
    <mergeCell ref="A200:D200"/>
    <mergeCell ref="E200:F200"/>
    <mergeCell ref="K200:M200"/>
    <mergeCell ref="A251:D251"/>
    <mergeCell ref="E251:F251"/>
    <mergeCell ref="A249:D249"/>
    <mergeCell ref="E249:F249"/>
    <mergeCell ref="A250:D250"/>
    <mergeCell ref="E250:F250"/>
    <mergeCell ref="A247:D247"/>
    <mergeCell ref="E247:F247"/>
    <mergeCell ref="A248:D248"/>
    <mergeCell ref="E248:F248"/>
    <mergeCell ref="I242:M242"/>
    <mergeCell ref="A243:E243"/>
    <mergeCell ref="F243:M243"/>
    <mergeCell ref="G244:G245"/>
    <mergeCell ref="A224:D224"/>
    <mergeCell ref="E224:F224"/>
    <mergeCell ref="K224:M224"/>
    <mergeCell ref="D263:I263"/>
    <mergeCell ref="D264:I264"/>
    <mergeCell ref="A226:D226"/>
    <mergeCell ref="E226:F226"/>
    <mergeCell ref="K226:M226"/>
    <mergeCell ref="A227:D227"/>
    <mergeCell ref="E227:F227"/>
    <mergeCell ref="K227:M227"/>
    <mergeCell ref="A259:E259"/>
    <mergeCell ref="I259:M259"/>
    <mergeCell ref="K252:M252"/>
    <mergeCell ref="K251:M251"/>
    <mergeCell ref="K249:M249"/>
    <mergeCell ref="K250:M250"/>
    <mergeCell ref="K247:M247"/>
    <mergeCell ref="K248:M248"/>
    <mergeCell ref="H244:I244"/>
    <mergeCell ref="K244:M245"/>
    <mergeCell ref="K246:M246"/>
    <mergeCell ref="K228:M228"/>
    <mergeCell ref="A246:D246"/>
    <mergeCell ref="E246:F246"/>
    <mergeCell ref="A228:D228"/>
    <mergeCell ref="E228:F228"/>
  </mergeCells>
  <pageMargins left="0.27559055118110237" right="0.19685039370078741" top="0.39370078740157483" bottom="0.39370078740157483" header="0.31496062992125984" footer="0.31496062992125984"/>
  <pageSetup paperSize="9" scale="95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Andreza Gallas</cp:lastModifiedBy>
  <cp:lastPrinted>2019-01-24T09:17:48Z</cp:lastPrinted>
  <dcterms:created xsi:type="dcterms:W3CDTF">2018-10-06T20:00:34Z</dcterms:created>
  <dcterms:modified xsi:type="dcterms:W3CDTF">2019-01-24T09:18:18Z</dcterms:modified>
</cp:coreProperties>
</file>